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Y:\AF\حسابداری صندوق\9-گیتی\عملیات حسابداری\گزارش پرتفوی\1403\5\"/>
    </mc:Choice>
  </mc:AlternateContent>
  <xr:revisionPtr revIDLastSave="0" documentId="13_ncr:1_{F025ABCD-32BF-4EEA-B162-4C4F1D4149F3}" xr6:coauthVersionLast="47" xr6:coauthVersionMax="47" xr10:uidLastSave="{00000000-0000-0000-0000-000000000000}"/>
  <bookViews>
    <workbookView xWindow="120" yWindow="240" windowWidth="28800" windowHeight="9330" tabRatio="688" firstSheet="8" activeTab="14" xr2:uid="{00000000-000D-0000-FFFF-FFFF00000000}"/>
  </bookViews>
  <sheets>
    <sheet name="0" sheetId="21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سپرده" sheetId="2" r:id="rId6"/>
    <sheet name="درآمدها" sheetId="11" r:id="rId7"/>
    <sheet name="درآمد سود سهام" sheetId="12" r:id="rId8"/>
    <sheet name="سود اوراق بهادار و سپرده بانکی" sheetId="13" r:id="rId9"/>
    <sheet name="درآمد ناشی ازفروش" sheetId="15" r:id="rId10"/>
    <sheet name="درآمد ناشی از تغییر قیمت اوراق " sheetId="14" r:id="rId11"/>
    <sheet name="درآمد سرمایه گذاری در اوراق بها" sheetId="6" r:id="rId12"/>
    <sheet name="درآمد سرمایه گذاری در سهام و ص " sheetId="5" r:id="rId13"/>
    <sheet name="درآمد سپرده بانکی" sheetId="7" r:id="rId14"/>
    <sheet name="سایر درآمدها" sheetId="8" r:id="rId15"/>
  </sheets>
  <definedNames>
    <definedName name="_xlnm.Print_Area" localSheetId="1">' سهام و صندوق‌های سرمایه‌گذاری'!$A$1:$M$66</definedName>
    <definedName name="_xlnm.Print_Area" localSheetId="0">'0'!$A$1:$H$37</definedName>
    <definedName name="_xlnm.Print_Area" localSheetId="3">اوراق!$A$1:$S$18</definedName>
    <definedName name="_xlnm.Print_Area" localSheetId="2">'اوراق تبعی'!$A$1:$I$18</definedName>
    <definedName name="_xlnm.Print_Area" localSheetId="4">'تعدیل قیمت'!$A$1:$G$20</definedName>
    <definedName name="_xlnm.Print_Area" localSheetId="13">'درآمد سپرده بانکی'!$A$1:$E$19</definedName>
    <definedName name="_xlnm.Print_Area" localSheetId="11">'درآمد سرمایه گذاری در اوراق بها'!$A$1:$I$22</definedName>
    <definedName name="_xlnm.Print_Area" localSheetId="12">'درآمد سرمایه گذاری در سهام و ص '!$A$1:$K$536</definedName>
    <definedName name="_xlnm.Print_Area" localSheetId="7">'درآمد سود سهام'!$A$1:$J$30</definedName>
    <definedName name="_xlnm.Print_Area" localSheetId="10">'درآمد ناشی از تغییر قیمت اوراق '!$A$1:$I$159</definedName>
    <definedName name="_xlnm.Print_Area" localSheetId="9">'درآمد ناشی ازفروش'!$A$1:$I$524</definedName>
    <definedName name="_xlnm.Print_Area" localSheetId="6">درآمدها!$A$1:$E$11</definedName>
    <definedName name="_xlnm.Print_Area" localSheetId="14">'سایر درآمدها'!$A$1:$C$12</definedName>
    <definedName name="_xlnm.Print_Area" localSheetId="5">سپرده!$A$1:$J$23</definedName>
    <definedName name="_xlnm.Print_Area" localSheetId="8">'سود اوراق بهادار و سپرده بانکی'!$A$1:$J$28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5" i="14" l="1"/>
  <c r="H22" i="6"/>
  <c r="I22" i="6"/>
  <c r="C22" i="6"/>
  <c r="D22" i="6"/>
  <c r="E22" i="6"/>
  <c r="F22" i="6"/>
  <c r="G22" i="6"/>
  <c r="I21" i="6" l="1"/>
  <c r="B22" i="6"/>
  <c r="E21" i="6"/>
  <c r="E354" i="5"/>
  <c r="E353" i="5"/>
  <c r="B155" i="14"/>
  <c r="B536" i="5" l="1"/>
  <c r="E10" i="7"/>
  <c r="E9" i="7"/>
  <c r="M45" i="1"/>
  <c r="B20" i="6"/>
  <c r="E12" i="13"/>
  <c r="H12" i="13"/>
  <c r="F20" i="6"/>
  <c r="D49" i="14" l="1"/>
  <c r="I521" i="15" l="1"/>
  <c r="N79" i="1"/>
  <c r="E8" i="11" l="1"/>
  <c r="J7" i="13"/>
  <c r="C8" i="11"/>
  <c r="E47" i="5"/>
  <c r="E48" i="5"/>
  <c r="E49" i="5"/>
  <c r="E50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11" i="5"/>
  <c r="E46" i="5"/>
  <c r="E14" i="5"/>
  <c r="E12" i="5"/>
  <c r="E13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11" i="5"/>
  <c r="B11" i="8"/>
  <c r="C11" i="8"/>
  <c r="C9" i="11" s="1"/>
  <c r="E9" i="11" s="1"/>
  <c r="D18" i="7"/>
  <c r="B18" i="7"/>
  <c r="C13" i="7" s="1"/>
  <c r="E11" i="7"/>
  <c r="E12" i="7"/>
  <c r="E13" i="7"/>
  <c r="E14" i="7"/>
  <c r="E15" i="7"/>
  <c r="E16" i="7"/>
  <c r="E17" i="7"/>
  <c r="C10" i="7"/>
  <c r="C11" i="7"/>
  <c r="C12" i="7"/>
  <c r="C14" i="7"/>
  <c r="C15" i="7"/>
  <c r="C16" i="7"/>
  <c r="C17" i="7"/>
  <c r="C18" i="7"/>
  <c r="C9" i="7"/>
  <c r="C536" i="5"/>
  <c r="I11" i="6"/>
  <c r="I12" i="6"/>
  <c r="I13" i="6"/>
  <c r="I14" i="6"/>
  <c r="I15" i="6"/>
  <c r="I16" i="6"/>
  <c r="I17" i="6"/>
  <c r="I18" i="6"/>
  <c r="I19" i="6"/>
  <c r="I20" i="6"/>
  <c r="I10" i="6"/>
  <c r="E11" i="6"/>
  <c r="E12" i="6"/>
  <c r="E13" i="6"/>
  <c r="E14" i="6"/>
  <c r="E15" i="6"/>
  <c r="E16" i="6"/>
  <c r="E17" i="6"/>
  <c r="E18" i="6"/>
  <c r="E19" i="6"/>
  <c r="E20" i="6"/>
  <c r="E10" i="6"/>
  <c r="E155" i="14"/>
  <c r="D155" i="14"/>
  <c r="F155" i="14"/>
  <c r="G155" i="14"/>
  <c r="H155" i="14"/>
  <c r="C155" i="14"/>
  <c r="C521" i="15"/>
  <c r="D521" i="15"/>
  <c r="E521" i="15"/>
  <c r="F521" i="15"/>
  <c r="G521" i="15"/>
  <c r="H521" i="15"/>
  <c r="B521" i="15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7" i="13"/>
  <c r="F27" i="13"/>
  <c r="H27" i="13"/>
  <c r="I27" i="13"/>
  <c r="E27" i="13"/>
  <c r="D536" i="5"/>
  <c r="G536" i="5"/>
  <c r="H536" i="5"/>
  <c r="I536" i="5"/>
  <c r="G7" i="12"/>
  <c r="G29" i="12" s="1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7" i="12"/>
  <c r="F29" i="12"/>
  <c r="H29" i="12"/>
  <c r="I29" i="12"/>
  <c r="E29" i="12"/>
  <c r="J13" i="2"/>
  <c r="G18" i="2"/>
  <c r="H18" i="2"/>
  <c r="I18" i="2"/>
  <c r="F18" i="2"/>
  <c r="J10" i="2"/>
  <c r="J11" i="2"/>
  <c r="J12" i="2"/>
  <c r="J14" i="2"/>
  <c r="J15" i="2"/>
  <c r="J16" i="2"/>
  <c r="J17" i="2"/>
  <c r="J9" i="2"/>
  <c r="B66" i="1"/>
  <c r="K66" i="1"/>
  <c r="F18" i="17"/>
  <c r="S10" i="3"/>
  <c r="S11" i="3"/>
  <c r="S12" i="3"/>
  <c r="S13" i="3"/>
  <c r="S14" i="3"/>
  <c r="S15" i="3"/>
  <c r="S16" i="3"/>
  <c r="S17" i="3"/>
  <c r="S9" i="3"/>
  <c r="M10" i="1"/>
  <c r="Q18" i="3"/>
  <c r="R18" i="3"/>
  <c r="I18" i="3"/>
  <c r="J18" i="3"/>
  <c r="K18" i="3"/>
  <c r="L18" i="3"/>
  <c r="M18" i="3"/>
  <c r="N18" i="3"/>
  <c r="O18" i="3"/>
  <c r="H18" i="3"/>
  <c r="D66" i="1"/>
  <c r="E66" i="1"/>
  <c r="F66" i="1"/>
  <c r="G66" i="1"/>
  <c r="H66" i="1"/>
  <c r="I66" i="1"/>
  <c r="L66" i="1"/>
  <c r="C66" i="1"/>
  <c r="M43" i="1"/>
  <c r="M44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66" i="1"/>
  <c r="G27" i="13" l="1"/>
  <c r="J536" i="5"/>
  <c r="C6" i="11" s="1"/>
  <c r="E536" i="5"/>
  <c r="E18" i="7"/>
  <c r="C7" i="11"/>
  <c r="E7" i="11" s="1"/>
  <c r="J27" i="13"/>
  <c r="J29" i="12"/>
  <c r="S18" i="3"/>
  <c r="J18" i="2"/>
  <c r="E6" i="11" l="1"/>
  <c r="E10" i="11" s="1"/>
  <c r="C10" i="11"/>
  <c r="D7" i="11" l="1"/>
  <c r="D8" i="11"/>
  <c r="D9" i="11"/>
  <c r="D6" i="11"/>
  <c r="F528" i="5"/>
  <c r="F431" i="5"/>
  <c r="F490" i="5"/>
  <c r="F371" i="5"/>
  <c r="F453" i="5"/>
  <c r="F407" i="5"/>
  <c r="F83" i="5"/>
  <c r="F379" i="5"/>
  <c r="F235" i="5"/>
  <c r="F91" i="5"/>
  <c r="F330" i="5"/>
  <c r="F186" i="5"/>
  <c r="F37" i="5"/>
  <c r="K421" i="5"/>
  <c r="K277" i="5"/>
  <c r="K133" i="5"/>
  <c r="F523" i="5"/>
  <c r="F426" i="5"/>
  <c r="F377" i="5"/>
  <c r="F221" i="5"/>
  <c r="F77" i="5"/>
  <c r="F499" i="5"/>
  <c r="F459" i="5"/>
  <c r="K504" i="5"/>
  <c r="K360" i="5"/>
  <c r="K216" i="5"/>
  <c r="K72" i="5"/>
  <c r="F340" i="5"/>
  <c r="F196" i="5"/>
  <c r="F52" i="5"/>
  <c r="K431" i="5"/>
  <c r="K287" i="5"/>
  <c r="K143" i="5"/>
  <c r="F387" i="5"/>
  <c r="F243" i="5"/>
  <c r="F99" i="5"/>
  <c r="K466" i="5"/>
  <c r="K322" i="5"/>
  <c r="K178" i="5"/>
  <c r="K34" i="5"/>
  <c r="F314" i="5"/>
  <c r="F170" i="5"/>
  <c r="F21" i="5"/>
  <c r="K393" i="5"/>
  <c r="K249" i="5"/>
  <c r="K105" i="5"/>
  <c r="F373" i="5"/>
  <c r="F229" i="5"/>
  <c r="F85" i="5"/>
  <c r="K464" i="5"/>
  <c r="K320" i="5"/>
  <c r="K176" i="5"/>
  <c r="K32" i="5"/>
  <c r="F384" i="5"/>
  <c r="F240" i="5"/>
  <c r="F96" i="5"/>
  <c r="K475" i="5"/>
  <c r="K331" i="5"/>
  <c r="K187" i="5"/>
  <c r="K43" i="5"/>
  <c r="K498" i="5"/>
  <c r="K354" i="5"/>
  <c r="K210" i="5"/>
  <c r="K66" i="5"/>
  <c r="F334" i="5"/>
  <c r="F190" i="5"/>
  <c r="F41" i="5"/>
  <c r="K425" i="5"/>
  <c r="K281" i="5"/>
  <c r="K137" i="5"/>
  <c r="F405" i="5"/>
  <c r="F261" i="5"/>
  <c r="F117" i="5"/>
  <c r="K496" i="5"/>
  <c r="K352" i="5"/>
  <c r="K208" i="5"/>
  <c r="K64" i="5"/>
  <c r="F404" i="5"/>
  <c r="F260" i="5"/>
  <c r="F116" i="5"/>
  <c r="K495" i="5"/>
  <c r="K351" i="5"/>
  <c r="K207" i="5"/>
  <c r="K63" i="5"/>
  <c r="K506" i="5"/>
  <c r="K362" i="5"/>
  <c r="F516" i="5"/>
  <c r="F395" i="5"/>
  <c r="F478" i="5"/>
  <c r="F335" i="5"/>
  <c r="F441" i="5"/>
  <c r="F383" i="5"/>
  <c r="F513" i="5"/>
  <c r="F367" i="5"/>
  <c r="F223" i="5"/>
  <c r="F79" i="5"/>
  <c r="F318" i="5"/>
  <c r="F174" i="5"/>
  <c r="F25" i="5"/>
  <c r="K409" i="5"/>
  <c r="K265" i="5"/>
  <c r="K121" i="5"/>
  <c r="F451" i="5"/>
  <c r="F521" i="5"/>
  <c r="F353" i="5"/>
  <c r="F209" i="5"/>
  <c r="F532" i="5"/>
  <c r="F427" i="5"/>
  <c r="F447" i="5"/>
  <c r="K492" i="5"/>
  <c r="K348" i="5"/>
  <c r="K204" i="5"/>
  <c r="K60" i="5"/>
  <c r="F328" i="5"/>
  <c r="F184" i="5"/>
  <c r="F35" i="5"/>
  <c r="K419" i="5"/>
  <c r="K275" i="5"/>
  <c r="K131" i="5"/>
  <c r="F375" i="5"/>
  <c r="F231" i="5"/>
  <c r="F87" i="5"/>
  <c r="K454" i="5"/>
  <c r="K310" i="5"/>
  <c r="K166" i="5"/>
  <c r="K22" i="5"/>
  <c r="F302" i="5"/>
  <c r="F158" i="5"/>
  <c r="K525" i="5"/>
  <c r="K381" i="5"/>
  <c r="K237" i="5"/>
  <c r="K93" i="5"/>
  <c r="F361" i="5"/>
  <c r="F217" i="5"/>
  <c r="F73" i="5"/>
  <c r="K452" i="5"/>
  <c r="K308" i="5"/>
  <c r="K164" i="5"/>
  <c r="K20" i="5"/>
  <c r="F372" i="5"/>
  <c r="F228" i="5"/>
  <c r="F84" i="5"/>
  <c r="K463" i="5"/>
  <c r="K319" i="5"/>
  <c r="K175" i="5"/>
  <c r="K31" i="5"/>
  <c r="K486" i="5"/>
  <c r="K342" i="5"/>
  <c r="K198" i="5"/>
  <c r="K54" i="5"/>
  <c r="F322" i="5"/>
  <c r="F178" i="5"/>
  <c r="F29" i="5"/>
  <c r="K413" i="5"/>
  <c r="K269" i="5"/>
  <c r="K125" i="5"/>
  <c r="F393" i="5"/>
  <c r="F249" i="5"/>
  <c r="F105" i="5"/>
  <c r="K484" i="5"/>
  <c r="K340" i="5"/>
  <c r="K196" i="5"/>
  <c r="K52" i="5"/>
  <c r="F392" i="5"/>
  <c r="F248" i="5"/>
  <c r="F104" i="5"/>
  <c r="K483" i="5"/>
  <c r="K339" i="5"/>
  <c r="F504" i="5"/>
  <c r="F359" i="5"/>
  <c r="F466" i="5"/>
  <c r="F299" i="5"/>
  <c r="F429" i="5"/>
  <c r="F347" i="5"/>
  <c r="F11" i="5"/>
  <c r="F355" i="5"/>
  <c r="F211" i="5"/>
  <c r="F463" i="5"/>
  <c r="F306" i="5"/>
  <c r="F162" i="5"/>
  <c r="F12" i="5"/>
  <c r="K397" i="5"/>
  <c r="K253" i="5"/>
  <c r="K109" i="5"/>
  <c r="F534" i="5"/>
  <c r="F509" i="5"/>
  <c r="F341" i="5"/>
  <c r="F197" i="5"/>
  <c r="F520" i="5"/>
  <c r="F498" i="5"/>
  <c r="F435" i="5"/>
  <c r="K480" i="5"/>
  <c r="K336" i="5"/>
  <c r="K192" i="5"/>
  <c r="K48" i="5"/>
  <c r="F316" i="5"/>
  <c r="F172" i="5"/>
  <c r="F23" i="5"/>
  <c r="K407" i="5"/>
  <c r="K263" i="5"/>
  <c r="K119" i="5"/>
  <c r="F363" i="5"/>
  <c r="F219" i="5"/>
  <c r="F75" i="5"/>
  <c r="K442" i="5"/>
  <c r="K298" i="5"/>
  <c r="K154" i="5"/>
  <c r="F50" i="5"/>
  <c r="F290" i="5"/>
  <c r="F146" i="5"/>
  <c r="K513" i="5"/>
  <c r="K369" i="5"/>
  <c r="K225" i="5"/>
  <c r="K81" i="5"/>
  <c r="F349" i="5"/>
  <c r="F205" i="5"/>
  <c r="F61" i="5"/>
  <c r="K440" i="5"/>
  <c r="K296" i="5"/>
  <c r="K152" i="5"/>
  <c r="F48" i="5"/>
  <c r="F360" i="5"/>
  <c r="F216" i="5"/>
  <c r="F72" i="5"/>
  <c r="K451" i="5"/>
  <c r="K307" i="5"/>
  <c r="K163" i="5"/>
  <c r="K19" i="5"/>
  <c r="K474" i="5"/>
  <c r="K330" i="5"/>
  <c r="K186" i="5"/>
  <c r="K42" i="5"/>
  <c r="F310" i="5"/>
  <c r="F166" i="5"/>
  <c r="F17" i="5"/>
  <c r="K401" i="5"/>
  <c r="K257" i="5"/>
  <c r="K113" i="5"/>
  <c r="F381" i="5"/>
  <c r="F237" i="5"/>
  <c r="F93" i="5"/>
  <c r="K472" i="5"/>
  <c r="K328" i="5"/>
  <c r="K184" i="5"/>
  <c r="K40" i="5"/>
  <c r="F380" i="5"/>
  <c r="F530" i="5"/>
  <c r="F323" i="5"/>
  <c r="F454" i="5"/>
  <c r="F263" i="5"/>
  <c r="F494" i="5"/>
  <c r="F311" i="5"/>
  <c r="F524" i="5"/>
  <c r="F343" i="5"/>
  <c r="F199" i="5"/>
  <c r="F510" i="5"/>
  <c r="F294" i="5"/>
  <c r="F150" i="5"/>
  <c r="K529" i="5"/>
  <c r="K385" i="5"/>
  <c r="K241" i="5"/>
  <c r="K97" i="5"/>
  <c r="F486" i="5"/>
  <c r="F497" i="5"/>
  <c r="F329" i="5"/>
  <c r="F185" i="5"/>
  <c r="F508" i="5"/>
  <c r="F414" i="5"/>
  <c r="F423" i="5"/>
  <c r="K468" i="5"/>
  <c r="K324" i="5"/>
  <c r="K180" i="5"/>
  <c r="K36" i="5"/>
  <c r="F304" i="5"/>
  <c r="F160" i="5"/>
  <c r="F46" i="5"/>
  <c r="K395" i="5"/>
  <c r="K251" i="5"/>
  <c r="K107" i="5"/>
  <c r="F351" i="5"/>
  <c r="F207" i="5"/>
  <c r="F63" i="5"/>
  <c r="K430" i="5"/>
  <c r="K286" i="5"/>
  <c r="K142" i="5"/>
  <c r="F422" i="5"/>
  <c r="F278" i="5"/>
  <c r="F134" i="5"/>
  <c r="K501" i="5"/>
  <c r="K357" i="5"/>
  <c r="K213" i="5"/>
  <c r="K69" i="5"/>
  <c r="F337" i="5"/>
  <c r="F193" i="5"/>
  <c r="F44" i="5"/>
  <c r="K428" i="5"/>
  <c r="K284" i="5"/>
  <c r="K140" i="5"/>
  <c r="F492" i="5"/>
  <c r="F348" i="5"/>
  <c r="F204" i="5"/>
  <c r="F60" i="5"/>
  <c r="K439" i="5"/>
  <c r="K295" i="5"/>
  <c r="K151" i="5"/>
  <c r="F47" i="5"/>
  <c r="K462" i="5"/>
  <c r="K318" i="5"/>
  <c r="K174" i="5"/>
  <c r="K30" i="5"/>
  <c r="F298" i="5"/>
  <c r="F154" i="5"/>
  <c r="K533" i="5"/>
  <c r="K389" i="5"/>
  <c r="K245" i="5"/>
  <c r="K101" i="5"/>
  <c r="F369" i="5"/>
  <c r="F225" i="5"/>
  <c r="F81" i="5"/>
  <c r="K460" i="5"/>
  <c r="K316" i="5"/>
  <c r="K172" i="5"/>
  <c r="K28" i="5"/>
  <c r="F368" i="5"/>
  <c r="F224" i="5"/>
  <c r="F80" i="5"/>
  <c r="K459" i="5"/>
  <c r="K315" i="5"/>
  <c r="K171" i="5"/>
  <c r="K27" i="5"/>
  <c r="K470" i="5"/>
  <c r="F446" i="5"/>
  <c r="F287" i="5"/>
  <c r="F442" i="5"/>
  <c r="F227" i="5"/>
  <c r="F434" i="5"/>
  <c r="F275" i="5"/>
  <c r="F512" i="5"/>
  <c r="F331" i="5"/>
  <c r="F187" i="5"/>
  <c r="F462" i="5"/>
  <c r="F282" i="5"/>
  <c r="F138" i="5"/>
  <c r="K517" i="5"/>
  <c r="K373" i="5"/>
  <c r="K229" i="5"/>
  <c r="K85" i="5"/>
  <c r="F450" i="5"/>
  <c r="F473" i="5"/>
  <c r="F317" i="5"/>
  <c r="F173" i="5"/>
  <c r="F496" i="5"/>
  <c r="F533" i="5"/>
  <c r="F411" i="5"/>
  <c r="K456" i="5"/>
  <c r="K312" i="5"/>
  <c r="K168" i="5"/>
  <c r="K24" i="5"/>
  <c r="F292" i="5"/>
  <c r="F148" i="5"/>
  <c r="K527" i="5"/>
  <c r="K383" i="5"/>
  <c r="K239" i="5"/>
  <c r="K95" i="5"/>
  <c r="F339" i="5"/>
  <c r="F195" i="5"/>
  <c r="F51" i="5"/>
  <c r="K418" i="5"/>
  <c r="K274" i="5"/>
  <c r="K130" i="5"/>
  <c r="F410" i="5"/>
  <c r="F266" i="5"/>
  <c r="F122" i="5"/>
  <c r="K489" i="5"/>
  <c r="K345" i="5"/>
  <c r="K201" i="5"/>
  <c r="K57" i="5"/>
  <c r="F325" i="5"/>
  <c r="F181" i="5"/>
  <c r="F32" i="5"/>
  <c r="K416" i="5"/>
  <c r="K272" i="5"/>
  <c r="K128" i="5"/>
  <c r="F480" i="5"/>
  <c r="F336" i="5"/>
  <c r="F192" i="5"/>
  <c r="F43" i="5"/>
  <c r="K427" i="5"/>
  <c r="K283" i="5"/>
  <c r="K139" i="5"/>
  <c r="F71" i="5"/>
  <c r="K450" i="5"/>
  <c r="K306" i="5"/>
  <c r="K162" i="5"/>
  <c r="K18" i="5"/>
  <c r="F286" i="5"/>
  <c r="F142" i="5"/>
  <c r="K521" i="5"/>
  <c r="K377" i="5"/>
  <c r="K233" i="5"/>
  <c r="K89" i="5"/>
  <c r="F357" i="5"/>
  <c r="F213" i="5"/>
  <c r="F69" i="5"/>
  <c r="K448" i="5"/>
  <c r="K304" i="5"/>
  <c r="K160" i="5"/>
  <c r="K16" i="5"/>
  <c r="F356" i="5"/>
  <c r="F212" i="5"/>
  <c r="F68" i="5"/>
  <c r="K447" i="5"/>
  <c r="K303" i="5"/>
  <c r="K159" i="5"/>
  <c r="K15" i="5"/>
  <c r="K458" i="5"/>
  <c r="F457" i="5"/>
  <c r="F251" i="5"/>
  <c r="F430" i="5"/>
  <c r="F191" i="5"/>
  <c r="F529" i="5"/>
  <c r="F239" i="5"/>
  <c r="F458" i="5"/>
  <c r="F215" i="5"/>
  <c r="F517" i="5"/>
  <c r="F119" i="5"/>
  <c r="F493" i="5"/>
  <c r="F203" i="5"/>
  <c r="F518" i="5"/>
  <c r="F307" i="5"/>
  <c r="F163" i="5"/>
  <c r="F402" i="5"/>
  <c r="F258" i="5"/>
  <c r="F114" i="5"/>
  <c r="K493" i="5"/>
  <c r="K349" i="5"/>
  <c r="K205" i="5"/>
  <c r="K61" i="5"/>
  <c r="F482" i="5"/>
  <c r="F449" i="5"/>
  <c r="F293" i="5"/>
  <c r="F149" i="5"/>
  <c r="F472" i="5"/>
  <c r="F531" i="5"/>
  <c r="F53" i="5"/>
  <c r="K432" i="5"/>
  <c r="K288" i="5"/>
  <c r="K144" i="5"/>
  <c r="F412" i="5"/>
  <c r="F268" i="5"/>
  <c r="F124" i="5"/>
  <c r="K503" i="5"/>
  <c r="K359" i="5"/>
  <c r="K215" i="5"/>
  <c r="K71" i="5"/>
  <c r="F315" i="5"/>
  <c r="F171" i="5"/>
  <c r="F22" i="5"/>
  <c r="K394" i="5"/>
  <c r="K250" i="5"/>
  <c r="K106" i="5"/>
  <c r="F386" i="5"/>
  <c r="F242" i="5"/>
  <c r="F98" i="5"/>
  <c r="K465" i="5"/>
  <c r="K321" i="5"/>
  <c r="K177" i="5"/>
  <c r="K33" i="5"/>
  <c r="F301" i="5"/>
  <c r="F157" i="5"/>
  <c r="K11" i="5"/>
  <c r="K392" i="5"/>
  <c r="K248" i="5"/>
  <c r="K104" i="5"/>
  <c r="F456" i="5"/>
  <c r="F312" i="5"/>
  <c r="F168" i="5"/>
  <c r="F19" i="5"/>
  <c r="K403" i="5"/>
  <c r="K259" i="5"/>
  <c r="K115" i="5"/>
  <c r="F42" i="5"/>
  <c r="K426" i="5"/>
  <c r="K282" i="5"/>
  <c r="K138" i="5"/>
  <c r="F406" i="5"/>
  <c r="F262" i="5"/>
  <c r="F118" i="5"/>
  <c r="K497" i="5"/>
  <c r="K353" i="5"/>
  <c r="K209" i="5"/>
  <c r="F505" i="5"/>
  <c r="F167" i="5"/>
  <c r="F445" i="5"/>
  <c r="F525" i="5"/>
  <c r="F469" i="5"/>
  <c r="F179" i="5"/>
  <c r="F511" i="5"/>
  <c r="F295" i="5"/>
  <c r="F151" i="5"/>
  <c r="F390" i="5"/>
  <c r="F246" i="5"/>
  <c r="F102" i="5"/>
  <c r="K481" i="5"/>
  <c r="K337" i="5"/>
  <c r="K193" i="5"/>
  <c r="K49" i="5"/>
  <c r="F535" i="5"/>
  <c r="F437" i="5"/>
  <c r="F281" i="5"/>
  <c r="F137" i="5"/>
  <c r="F460" i="5"/>
  <c r="F519" i="5"/>
  <c r="F36" i="5"/>
  <c r="K420" i="5"/>
  <c r="K276" i="5"/>
  <c r="K132" i="5"/>
  <c r="F400" i="5"/>
  <c r="F256" i="5"/>
  <c r="F112" i="5"/>
  <c r="K491" i="5"/>
  <c r="K347" i="5"/>
  <c r="K203" i="5"/>
  <c r="K59" i="5"/>
  <c r="F303" i="5"/>
  <c r="F159" i="5"/>
  <c r="K526" i="5"/>
  <c r="K382" i="5"/>
  <c r="K238" i="5"/>
  <c r="K94" i="5"/>
  <c r="F374" i="5"/>
  <c r="F230" i="5"/>
  <c r="F86" i="5"/>
  <c r="K453" i="5"/>
  <c r="K309" i="5"/>
  <c r="K165" i="5"/>
  <c r="K21" i="5"/>
  <c r="F289" i="5"/>
  <c r="F145" i="5"/>
  <c r="K524" i="5"/>
  <c r="K380" i="5"/>
  <c r="K236" i="5"/>
  <c r="K92" i="5"/>
  <c r="F444" i="5"/>
  <c r="F300" i="5"/>
  <c r="F156" i="5"/>
  <c r="K535" i="5"/>
  <c r="K391" i="5"/>
  <c r="K247" i="5"/>
  <c r="K103" i="5"/>
  <c r="F30" i="5"/>
  <c r="K414" i="5"/>
  <c r="K270" i="5"/>
  <c r="K126" i="5"/>
  <c r="F394" i="5"/>
  <c r="F250" i="5"/>
  <c r="F106" i="5"/>
  <c r="K485" i="5"/>
  <c r="K341" i="5"/>
  <c r="K197" i="5"/>
  <c r="K53" i="5"/>
  <c r="F321" i="5"/>
  <c r="F177" i="5"/>
  <c r="F28" i="5"/>
  <c r="K412" i="5"/>
  <c r="K268" i="5"/>
  <c r="K124" i="5"/>
  <c r="F464" i="5"/>
  <c r="F320" i="5"/>
  <c r="F176" i="5"/>
  <c r="F27" i="5"/>
  <c r="K411" i="5"/>
  <c r="K267" i="5"/>
  <c r="K123" i="5"/>
  <c r="F38" i="5"/>
  <c r="K422" i="5"/>
  <c r="F503" i="5"/>
  <c r="F514" i="5"/>
  <c r="F455" i="5"/>
  <c r="F477" i="5"/>
  <c r="F479" i="5"/>
  <c r="F131" i="5"/>
  <c r="F403" i="5"/>
  <c r="F259" i="5"/>
  <c r="F115" i="5"/>
  <c r="F354" i="5"/>
  <c r="F210" i="5"/>
  <c r="F66" i="5"/>
  <c r="K445" i="5"/>
  <c r="K301" i="5"/>
  <c r="K157" i="5"/>
  <c r="K13" i="5"/>
  <c r="F522" i="5"/>
  <c r="F401" i="5"/>
  <c r="F245" i="5"/>
  <c r="F101" i="5"/>
  <c r="F424" i="5"/>
  <c r="F483" i="5"/>
  <c r="K528" i="5"/>
  <c r="K384" i="5"/>
  <c r="K240" i="5"/>
  <c r="K96" i="5"/>
  <c r="F364" i="5"/>
  <c r="F220" i="5"/>
  <c r="F76" i="5"/>
  <c r="K455" i="5"/>
  <c r="K311" i="5"/>
  <c r="K167" i="5"/>
  <c r="K23" i="5"/>
  <c r="F267" i="5"/>
  <c r="F123" i="5"/>
  <c r="K490" i="5"/>
  <c r="K346" i="5"/>
  <c r="K202" i="5"/>
  <c r="K58" i="5"/>
  <c r="F338" i="5"/>
  <c r="F194" i="5"/>
  <c r="F45" i="5"/>
  <c r="K417" i="5"/>
  <c r="K273" i="5"/>
  <c r="K129" i="5"/>
  <c r="F397" i="5"/>
  <c r="F253" i="5"/>
  <c r="F109" i="5"/>
  <c r="K488" i="5"/>
  <c r="K344" i="5"/>
  <c r="K200" i="5"/>
  <c r="K56" i="5"/>
  <c r="F408" i="5"/>
  <c r="F264" i="5"/>
  <c r="F120" i="5"/>
  <c r="K499" i="5"/>
  <c r="K355" i="5"/>
  <c r="K211" i="5"/>
  <c r="K67" i="5"/>
  <c r="K522" i="5"/>
  <c r="K378" i="5"/>
  <c r="K234" i="5"/>
  <c r="K90" i="5"/>
  <c r="F358" i="5"/>
  <c r="F214" i="5"/>
  <c r="F70" i="5"/>
  <c r="K449" i="5"/>
  <c r="K305" i="5"/>
  <c r="K161" i="5"/>
  <c r="K17" i="5"/>
  <c r="F285" i="5"/>
  <c r="F141" i="5"/>
  <c r="K520" i="5"/>
  <c r="K376" i="5"/>
  <c r="K232" i="5"/>
  <c r="K88" i="5"/>
  <c r="F428" i="5"/>
  <c r="F284" i="5"/>
  <c r="F481" i="5"/>
  <c r="F421" i="5"/>
  <c r="F271" i="5"/>
  <c r="F222" i="5"/>
  <c r="K313" i="5"/>
  <c r="F415" i="5"/>
  <c r="F113" i="5"/>
  <c r="F14" i="5"/>
  <c r="K108" i="5"/>
  <c r="F88" i="5"/>
  <c r="K179" i="5"/>
  <c r="F135" i="5"/>
  <c r="K214" i="5"/>
  <c r="F206" i="5"/>
  <c r="K285" i="5"/>
  <c r="F265" i="5"/>
  <c r="K356" i="5"/>
  <c r="F420" i="5"/>
  <c r="K511" i="5"/>
  <c r="K79" i="5"/>
  <c r="K246" i="5"/>
  <c r="F226" i="5"/>
  <c r="K317" i="5"/>
  <c r="F333" i="5"/>
  <c r="K532" i="5"/>
  <c r="K148" i="5"/>
  <c r="F308" i="5"/>
  <c r="F39" i="5"/>
  <c r="K327" i="5"/>
  <c r="K99" i="5"/>
  <c r="K482" i="5"/>
  <c r="K290" i="5"/>
  <c r="K146" i="5"/>
  <c r="F433" i="5"/>
  <c r="F527" i="5"/>
  <c r="F247" i="5"/>
  <c r="F198" i="5"/>
  <c r="K289" i="5"/>
  <c r="F474" i="5"/>
  <c r="F89" i="5"/>
  <c r="K516" i="5"/>
  <c r="K84" i="5"/>
  <c r="F64" i="5"/>
  <c r="K155" i="5"/>
  <c r="F111" i="5"/>
  <c r="K190" i="5"/>
  <c r="F182" i="5"/>
  <c r="K261" i="5"/>
  <c r="F241" i="5"/>
  <c r="K332" i="5"/>
  <c r="F396" i="5"/>
  <c r="K487" i="5"/>
  <c r="K55" i="5"/>
  <c r="K222" i="5"/>
  <c r="F202" i="5"/>
  <c r="K293" i="5"/>
  <c r="F309" i="5"/>
  <c r="K508" i="5"/>
  <c r="K136" i="5"/>
  <c r="F296" i="5"/>
  <c r="F15" i="5"/>
  <c r="K291" i="5"/>
  <c r="K87" i="5"/>
  <c r="K446" i="5"/>
  <c r="K278" i="5"/>
  <c r="K134" i="5"/>
  <c r="K82" i="5"/>
  <c r="F288" i="5"/>
  <c r="F18" i="5"/>
  <c r="F94" i="5"/>
  <c r="K424" i="5"/>
  <c r="F236" i="5"/>
  <c r="K255" i="5"/>
  <c r="K410" i="5"/>
  <c r="K258" i="5"/>
  <c r="F332" i="5"/>
  <c r="K302" i="5"/>
  <c r="F467" i="5"/>
  <c r="F443" i="5"/>
  <c r="F175" i="5"/>
  <c r="F126" i="5"/>
  <c r="K217" i="5"/>
  <c r="F461" i="5"/>
  <c r="F484" i="5"/>
  <c r="K444" i="5"/>
  <c r="K12" i="5"/>
  <c r="K515" i="5"/>
  <c r="K83" i="5"/>
  <c r="F34" i="5"/>
  <c r="K118" i="5"/>
  <c r="F110" i="5"/>
  <c r="K189" i="5"/>
  <c r="F169" i="5"/>
  <c r="K260" i="5"/>
  <c r="F324" i="5"/>
  <c r="K415" i="5"/>
  <c r="F59" i="5"/>
  <c r="K150" i="5"/>
  <c r="F130" i="5"/>
  <c r="K221" i="5"/>
  <c r="F297" i="5"/>
  <c r="K436" i="5"/>
  <c r="K112" i="5"/>
  <c r="F272" i="5"/>
  <c r="K531" i="5"/>
  <c r="K279" i="5"/>
  <c r="K75" i="5"/>
  <c r="K434" i="5"/>
  <c r="K266" i="5"/>
  <c r="K122" i="5"/>
  <c r="F95" i="5"/>
  <c r="F155" i="5"/>
  <c r="F139" i="5"/>
  <c r="F90" i="5"/>
  <c r="K181" i="5"/>
  <c r="F425" i="5"/>
  <c r="F448" i="5"/>
  <c r="K408" i="5"/>
  <c r="F388" i="5"/>
  <c r="K479" i="5"/>
  <c r="K47" i="5"/>
  <c r="K514" i="5"/>
  <c r="F74" i="5"/>
  <c r="K153" i="5"/>
  <c r="F133" i="5"/>
  <c r="K224" i="5"/>
  <c r="K379" i="5"/>
  <c r="K114" i="5"/>
  <c r="K185" i="5"/>
  <c r="F273" i="5"/>
  <c r="K100" i="5"/>
  <c r="K519" i="5"/>
  <c r="K51" i="5"/>
  <c r="K254" i="5"/>
  <c r="K110" i="5"/>
  <c r="F526" i="5"/>
  <c r="F143" i="5"/>
  <c r="F127" i="5"/>
  <c r="F78" i="5"/>
  <c r="K169" i="5"/>
  <c r="F413" i="5"/>
  <c r="F436" i="5"/>
  <c r="K396" i="5"/>
  <c r="F376" i="5"/>
  <c r="K467" i="5"/>
  <c r="K35" i="5"/>
  <c r="K502" i="5"/>
  <c r="K70" i="5"/>
  <c r="F62" i="5"/>
  <c r="K141" i="5"/>
  <c r="F121" i="5"/>
  <c r="K212" i="5"/>
  <c r="F276" i="5"/>
  <c r="K367" i="5"/>
  <c r="K534" i="5"/>
  <c r="K102" i="5"/>
  <c r="F82" i="5"/>
  <c r="K173" i="5"/>
  <c r="F201" i="5"/>
  <c r="K400" i="5"/>
  <c r="K76" i="5"/>
  <c r="F200" i="5"/>
  <c r="K507" i="5"/>
  <c r="K243" i="5"/>
  <c r="K39" i="5"/>
  <c r="K398" i="5"/>
  <c r="K242" i="5"/>
  <c r="K98" i="5"/>
  <c r="F502" i="5"/>
  <c r="F107" i="5"/>
  <c r="F103" i="5"/>
  <c r="F54" i="5"/>
  <c r="K145" i="5"/>
  <c r="F389" i="5"/>
  <c r="F506" i="5"/>
  <c r="K372" i="5"/>
  <c r="F352" i="5"/>
  <c r="K443" i="5"/>
  <c r="F399" i="5"/>
  <c r="K478" i="5"/>
  <c r="K46" i="5"/>
  <c r="F33" i="5"/>
  <c r="K117" i="5"/>
  <c r="F97" i="5"/>
  <c r="K188" i="5"/>
  <c r="K343" i="5"/>
  <c r="K510" i="5"/>
  <c r="K78" i="5"/>
  <c r="F58" i="5"/>
  <c r="K149" i="5"/>
  <c r="F189" i="5"/>
  <c r="K388" i="5"/>
  <c r="F488" i="5"/>
  <c r="F188" i="5"/>
  <c r="K471" i="5"/>
  <c r="K231" i="5"/>
  <c r="F67" i="5"/>
  <c r="K386" i="5"/>
  <c r="K230" i="5"/>
  <c r="K365" i="5"/>
  <c r="F344" i="5"/>
  <c r="K518" i="5"/>
  <c r="K26" i="5"/>
  <c r="F283" i="5"/>
  <c r="K120" i="5"/>
  <c r="K226" i="5"/>
  <c r="F432" i="5"/>
  <c r="F345" i="5"/>
  <c r="F56" i="5"/>
  <c r="K14" i="5"/>
  <c r="F252" i="5"/>
  <c r="K86" i="5"/>
  <c r="F487" i="5"/>
  <c r="F238" i="5"/>
  <c r="K111" i="5"/>
  <c r="F515" i="5"/>
  <c r="F500" i="5"/>
  <c r="F438" i="5"/>
  <c r="K505" i="5"/>
  <c r="K73" i="5"/>
  <c r="F305" i="5"/>
  <c r="F485" i="5"/>
  <c r="K300" i="5"/>
  <c r="F280" i="5"/>
  <c r="K371" i="5"/>
  <c r="F327" i="5"/>
  <c r="K406" i="5"/>
  <c r="F398" i="5"/>
  <c r="K477" i="5"/>
  <c r="K45" i="5"/>
  <c r="F20" i="5"/>
  <c r="K116" i="5"/>
  <c r="F180" i="5"/>
  <c r="K271" i="5"/>
  <c r="K438" i="5"/>
  <c r="F418" i="5"/>
  <c r="K509" i="5"/>
  <c r="K77" i="5"/>
  <c r="F165" i="5"/>
  <c r="K364" i="5"/>
  <c r="F476" i="5"/>
  <c r="F164" i="5"/>
  <c r="K435" i="5"/>
  <c r="K219" i="5"/>
  <c r="F55" i="5"/>
  <c r="K374" i="5"/>
  <c r="K218" i="5"/>
  <c r="K74" i="5"/>
  <c r="K433" i="5"/>
  <c r="K334" i="5"/>
  <c r="F385" i="5"/>
  <c r="F108" i="5"/>
  <c r="F346" i="5"/>
  <c r="F57" i="5"/>
  <c r="K387" i="5"/>
  <c r="K326" i="5"/>
  <c r="F489" i="5"/>
  <c r="K156" i="5"/>
  <c r="F183" i="5"/>
  <c r="K333" i="5"/>
  <c r="F468" i="5"/>
  <c r="K294" i="5"/>
  <c r="K244" i="5"/>
  <c r="K135" i="5"/>
  <c r="F465" i="5"/>
  <c r="F100" i="5"/>
  <c r="K297" i="5"/>
  <c r="K91" i="5"/>
  <c r="K220" i="5"/>
  <c r="K158" i="5"/>
  <c r="F491" i="5"/>
  <c r="F475" i="5"/>
  <c r="F378" i="5"/>
  <c r="K469" i="5"/>
  <c r="K37" i="5"/>
  <c r="F269" i="5"/>
  <c r="F507" i="5"/>
  <c r="K264" i="5"/>
  <c r="F244" i="5"/>
  <c r="K335" i="5"/>
  <c r="F291" i="5"/>
  <c r="K370" i="5"/>
  <c r="F362" i="5"/>
  <c r="K441" i="5"/>
  <c r="F49" i="5"/>
  <c r="K512" i="5"/>
  <c r="K80" i="5"/>
  <c r="F144" i="5"/>
  <c r="K235" i="5"/>
  <c r="K402" i="5"/>
  <c r="F382" i="5"/>
  <c r="K473" i="5"/>
  <c r="K65" i="5"/>
  <c r="F153" i="5"/>
  <c r="K292" i="5"/>
  <c r="F452" i="5"/>
  <c r="F152" i="5"/>
  <c r="K423" i="5"/>
  <c r="K195" i="5"/>
  <c r="F26" i="5"/>
  <c r="K350" i="5"/>
  <c r="K206" i="5"/>
  <c r="K62" i="5"/>
  <c r="F391" i="5"/>
  <c r="F255" i="5"/>
  <c r="K405" i="5"/>
  <c r="K44" i="5"/>
  <c r="K366" i="5"/>
  <c r="K29" i="5"/>
  <c r="K256" i="5"/>
  <c r="F128" i="5"/>
  <c r="K147" i="5"/>
  <c r="K182" i="5"/>
  <c r="F270" i="5"/>
  <c r="F65" i="5"/>
  <c r="K227" i="5"/>
  <c r="F254" i="5"/>
  <c r="K404" i="5"/>
  <c r="K127" i="5"/>
  <c r="F417" i="5"/>
  <c r="F92" i="5"/>
  <c r="K314" i="5"/>
  <c r="K325" i="5"/>
  <c r="F24" i="5"/>
  <c r="F147" i="5"/>
  <c r="F277" i="5"/>
  <c r="K523" i="5"/>
  <c r="F16" i="5"/>
  <c r="K494" i="5"/>
  <c r="F419" i="5"/>
  <c r="F439" i="5"/>
  <c r="F366" i="5"/>
  <c r="K457" i="5"/>
  <c r="K25" i="5"/>
  <c r="F257" i="5"/>
  <c r="F495" i="5"/>
  <c r="K252" i="5"/>
  <c r="F232" i="5"/>
  <c r="K323" i="5"/>
  <c r="F279" i="5"/>
  <c r="K358" i="5"/>
  <c r="F350" i="5"/>
  <c r="K429" i="5"/>
  <c r="F409" i="5"/>
  <c r="K500" i="5"/>
  <c r="K68" i="5"/>
  <c r="F132" i="5"/>
  <c r="K223" i="5"/>
  <c r="K390" i="5"/>
  <c r="F370" i="5"/>
  <c r="K461" i="5"/>
  <c r="K41" i="5"/>
  <c r="F129" i="5"/>
  <c r="K280" i="5"/>
  <c r="F440" i="5"/>
  <c r="F140" i="5"/>
  <c r="K399" i="5"/>
  <c r="K183" i="5"/>
  <c r="F13" i="5"/>
  <c r="K338" i="5"/>
  <c r="K194" i="5"/>
  <c r="K50" i="5"/>
  <c r="F501" i="5"/>
  <c r="F342" i="5"/>
  <c r="F470" i="5"/>
  <c r="F233" i="5"/>
  <c r="F471" i="5"/>
  <c r="K228" i="5"/>
  <c r="F208" i="5"/>
  <c r="K299" i="5"/>
  <c r="F326" i="5"/>
  <c r="K476" i="5"/>
  <c r="K199" i="5"/>
  <c r="K437" i="5"/>
  <c r="F416" i="5"/>
  <c r="K530" i="5"/>
  <c r="K38" i="5"/>
  <c r="F319" i="5"/>
  <c r="K361" i="5"/>
  <c r="F365" i="5"/>
  <c r="F161" i="5"/>
  <c r="F136" i="5"/>
  <c r="K262" i="5"/>
  <c r="F313" i="5"/>
  <c r="F31" i="5"/>
  <c r="F274" i="5"/>
  <c r="F40" i="5"/>
  <c r="K375" i="5"/>
  <c r="K170" i="5"/>
  <c r="F234" i="5"/>
  <c r="F125" i="5"/>
  <c r="K191" i="5"/>
  <c r="F218" i="5"/>
  <c r="K368" i="5"/>
  <c r="K329" i="5"/>
  <c r="K363" i="5"/>
  <c r="K536" i="5" l="1"/>
  <c r="D10" i="11"/>
  <c r="F53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<sst xmlns="http://schemas.openxmlformats.org/spreadsheetml/2006/main" count="1779" uniqueCount="754">
  <si>
    <t xml:space="preserve"> صندوق سرمایه گذاری مختلط با تضمین اصل سرمایه گیتی دماوند</t>
  </si>
  <si>
    <t xml:space="preserve">  صندوق سرمایه گذاری مختلط با تضمین اصل سرمایه گیتی دماوند</t>
  </si>
  <si>
    <t xml:space="preserve">صورت وضعیت پرتفوی </t>
  </si>
  <si>
    <t>برای ماه منتهی به 1403/05/31</t>
  </si>
  <si>
    <t>1- سرمایه گذاری ها</t>
  </si>
  <si>
    <t>1-1-سرمایه‌گذاری در سهام و حق تقدم سهام وصندوق‌های سرمایه‌گذاری</t>
  </si>
  <si>
    <t>1403/05/01</t>
  </si>
  <si>
    <t>تغییرات طی دوره</t>
  </si>
  <si>
    <t>1403/05/31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</si>
  <si>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</si>
  <si>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</si>
  <si>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</si>
  <si>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</si>
  <si>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</si>
  <si>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</si>
  <si>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</si>
  <si>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</si>
  <si>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</si>
  <si>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</si>
  <si>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پالایش نفت اصفهان (شپنا)</t>
  </si>
  <si>
    <t>تکميلی پتروشیمی خلیج فارس (پترول)</t>
  </si>
  <si>
    <t>دارویی برکت (برکت)</t>
  </si>
  <si>
    <t>سر. توسعه و عمران استان کرمان (کرمان)</t>
  </si>
  <si>
    <t>ایران خودرو (خودرو)</t>
  </si>
  <si>
    <t>بانک تجارت (وتجارت)</t>
  </si>
  <si>
    <t>فولاد خوزستان (فخوز)</t>
  </si>
  <si>
    <t>سر. صدر تامین (تاصیکو)</t>
  </si>
  <si>
    <t>آنتی بیوتیک سازی ایران (بیوتیک)</t>
  </si>
  <si>
    <t>بین المللی توسعه صنایع و معادن غدیر (وکغدیر)</t>
  </si>
  <si>
    <t>بیمه کوثر (کوثر)</t>
  </si>
  <si>
    <t>بانک ملت (وبملت)</t>
  </si>
  <si>
    <t>بانک صادرات ایران (وبصادر)</t>
  </si>
  <si>
    <t>بانک دی (دی)</t>
  </si>
  <si>
    <t>آما (فاما)</t>
  </si>
  <si>
    <t>داده گستر عصر نوین - های وب (های وب)</t>
  </si>
  <si>
    <t>سر. تامین اجتماعی (شستا)</t>
  </si>
  <si>
    <t>پالایش نفت بندر عباس (شبندر)</t>
  </si>
  <si>
    <t>صبا فولاد خلیج فارس (فصبا)</t>
  </si>
  <si>
    <t>نور ایستا پلاستیک (خنور)</t>
  </si>
  <si>
    <t>سایپا (خساپا)</t>
  </si>
  <si>
    <t>پارس خودرو (خپارس)</t>
  </si>
  <si>
    <t>پتروشیمی زاگرس (زاگرس)</t>
  </si>
  <si>
    <t>ذوب آهن اصفهان (ذوب)</t>
  </si>
  <si>
    <t>تامین سرمایه دماوند (تماوند)</t>
  </si>
  <si>
    <t>پالایش نفت تهران (شتران)</t>
  </si>
  <si>
    <t>توسعه سرمایه و صنعت غدیر (سغدیر)</t>
  </si>
  <si>
    <t>فولاد مبارکه اصفهان (فولاد)</t>
  </si>
  <si>
    <t>ملی صنایع مس ایران (فملی)</t>
  </si>
  <si>
    <t>زامیاد (خزامیا)</t>
  </si>
  <si>
    <t>بیمه اتکایی ایران معین (معین)</t>
  </si>
  <si>
    <t>آهن و فولاد غدیر ایرانیان (فغدیر)</t>
  </si>
  <si>
    <t>آهن و فولاد غدیر ایرانیان (حق تقدم) (فغدیرح)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</si>
  <si>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</si>
  <si>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</si>
  <si>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</si>
  <si>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</si>
  <si>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</si>
  <si>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</si>
  <si>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</si>
  <si>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</si>
  <si>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اختیارف ت وبملت-5625-03/02/01 (هملت302)</t>
  </si>
  <si>
    <t>1403/02/01</t>
  </si>
  <si>
    <t>اختیارف ت خساپا-3407-03/05/03 (هساپا305)</t>
  </si>
  <si>
    <t>1403/05/03</t>
  </si>
  <si>
    <t>اختیارف ت شبندر-3407-03/02/03 (هبندر302)</t>
  </si>
  <si>
    <t>1403/02/03</t>
  </si>
  <si>
    <t>اختیارف ت خودرو-3660-03/04/31 (هخود304)</t>
  </si>
  <si>
    <t>1403/04/31</t>
  </si>
  <si>
    <t>اختیارف ت شپنا-10080-03/02/02 (هشپنا302)</t>
  </si>
  <si>
    <t>1403/02/02</t>
  </si>
  <si>
    <t>اختیارف ت وبصادر-2592-21/06/03 (هصادر306)</t>
  </si>
  <si>
    <t>1403/06/21</t>
  </si>
  <si>
    <t>اختیارف ت وتجارت-2922-25/06/03 (هتجار306)</t>
  </si>
  <si>
    <t>1403/06/25</t>
  </si>
  <si>
    <t>اختیارف ت شستا-1506-03/06/27 (هشستا306)</t>
  </si>
  <si>
    <t>1403/06/27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</si>
  <si>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</si>
  <si>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</si>
  <si>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</si>
  <si>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</si>
  <si>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</si>
  <si>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</si>
  <si>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</si>
  <si>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</si>
  <si>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</si>
  <si>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</si>
  <si>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</si>
  <si>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صکوک مرابحه فولاد065-بدون ضامن (صفولا065)</t>
  </si>
  <si>
    <t>بلی</t>
  </si>
  <si>
    <t>1402/05/22</t>
  </si>
  <si>
    <t>1406/05/22</t>
  </si>
  <si>
    <t>صکوک مرابحه اندیمشک07-6ماهه23% (صزاگرس07)</t>
  </si>
  <si>
    <t>1402/10/06</t>
  </si>
  <si>
    <t>1407/10/06</t>
  </si>
  <si>
    <t>مرابحه اتومبیل سازی فردا061023 (فرداموتور06)</t>
  </si>
  <si>
    <t>1402/10/23</t>
  </si>
  <si>
    <t>1406/10/23</t>
  </si>
  <si>
    <t>صکوک اجاره اخابر61-3ماهه23% (صخابر61)</t>
  </si>
  <si>
    <t>1402/11/14</t>
  </si>
  <si>
    <t>1406/11/14</t>
  </si>
  <si>
    <t>صکوک مرابحه فولاژ612-بدون ضامن (صفولا612)</t>
  </si>
  <si>
    <t>1402/12/22</t>
  </si>
  <si>
    <t>1406/12/22</t>
  </si>
  <si>
    <t>اجاره توان آفرین ساز 14070216 (وامین07)</t>
  </si>
  <si>
    <t>1403/02/16</t>
  </si>
  <si>
    <t>1407/02/16</t>
  </si>
  <si>
    <t>صکوک اجاره گل گهر504-3ماهه23% (صگل504)</t>
  </si>
  <si>
    <t>1403/04/18</t>
  </si>
  <si>
    <t>1405/04/18</t>
  </si>
  <si>
    <t>صکوک اجاره گل گهر054-3ماهه23% (صگل054)</t>
  </si>
  <si>
    <t>مرابحه شیشه سازی مینا070516  (کمینا07)</t>
  </si>
  <si>
    <t>1403/05/16</t>
  </si>
  <si>
    <t>1407/05/16</t>
  </si>
  <si>
    <t>اختیارخ هم وزن-12000-14030604 (ضهم وزن603)</t>
  </si>
  <si>
    <t>-</t>
  </si>
  <si>
    <t>اختیارخ هم وزن-10000-14030604 (ضهم وزن602)</t>
  </si>
  <si>
    <t>اختیارخ شستا-1100-1403/05/03 (ضستا5017)</t>
  </si>
  <si>
    <t>اختیارخ وبملت-1718-1403/05/24 (ضملت5001)</t>
  </si>
  <si>
    <t>اختیارخ شتاب-7500-1403/06/07 (ضتاب6000)</t>
  </si>
  <si>
    <t>اختیارخ شتاب-8000-1403/06/07 (ضتاب6001)</t>
  </si>
  <si>
    <t>اختیارخ شتاب-10000-1403/06/07 (ضتاب6003)</t>
  </si>
  <si>
    <t>اختیارخ شتاب-11000-1403/06/07 (ضتاب6004)</t>
  </si>
  <si>
    <t>اختیارف شستا-1200-1403/06/11 (طستا6020)</t>
  </si>
  <si>
    <t>اختیارخ فصبا-3200-14030715 (ضفصبا701)</t>
  </si>
  <si>
    <t>اختیارخ فصبا-3600-14030715 (ضفصبا703)</t>
  </si>
  <si>
    <t>اختیارخ فصبا-3400-14030521 (ضفصبا502)</t>
  </si>
  <si>
    <t>اختیارخ اهرم-18000-1403/07/25 (ضهرم7026)</t>
  </si>
  <si>
    <t>اختیارخ آساس-40000-14031030 (ضاساس1004)</t>
  </si>
  <si>
    <t>اختیارخ آساس-34000-14030618 (ضاساس601)</t>
  </si>
  <si>
    <t>اختیارخ آساس-36000-14030618 (ضاساس602)</t>
  </si>
  <si>
    <t>اختیارخ آساس-38000-14030618 (ضاساس603)</t>
  </si>
  <si>
    <t>اختیارخ آساس-40000-14030618 (ضاساس604)</t>
  </si>
  <si>
    <t>اختیارخ خودرو-3000-1403/05/10 (ضخود5031)</t>
  </si>
  <si>
    <t>اختیارخ خودرو-2400-1403/06/07 (ضخود6028)</t>
  </si>
  <si>
    <t>اختیارخ خودرو-3000-1403/06/07 (ضخود6031)</t>
  </si>
  <si>
    <t>اختیارخ شتاب-7500-1403/08/23 (ضتاب8015)</t>
  </si>
  <si>
    <t>اختیارخ فصبا-3200-14030918 (ضفصبا906)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</si>
  <si>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</si>
  <si>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</si>
  <si>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1403/05/01 تا تاریخ 1403/05/31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</si>
  <si>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</si>
  <si>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</si>
  <si>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</si>
  <si>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</si>
  <si>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</si>
  <si>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</si>
  <si>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صکوک مرابحه فولاژ612-بدون ضامن</t>
  </si>
  <si>
    <t>مرابحه اتومبیل سازی فردا061023</t>
  </si>
  <si>
    <t xml:space="preserve">مرابحه شیشه سازی مینا070516 </t>
  </si>
  <si>
    <t>اجاره توان آفرین ساز 14070216</t>
  </si>
  <si>
    <t>صکوک مرابحه فولاد065-بدون ضامن</t>
  </si>
  <si>
    <t>صکوک اجاره گل گهر504-3ماهه23%</t>
  </si>
  <si>
    <t>صکوک مرابحه اندیمشک07-6ماهه23%</t>
  </si>
  <si>
    <t>صکوک اجاره گل گهر054-3ماهه23%</t>
  </si>
  <si>
    <t>صکوک اجاره اخابر61-3ماهه23%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</si>
  <si>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</si>
  <si>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</si>
  <si>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</si>
  <si>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</si>
  <si>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</si>
  <si>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</si>
  <si>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</si>
  <si>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</si>
  <si>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</si>
  <si>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</si>
  <si>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</si>
  <si>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پاسارگاد - بلند مدت - 290.307.15703888.6</t>
  </si>
  <si>
    <t>290.307.15703888.6</t>
  </si>
  <si>
    <t>سپرده سرمایه‌گذاری</t>
  </si>
  <si>
    <t>بانک گردشگری- بلند مدت- 110.333.1681546.1</t>
  </si>
  <si>
    <t>110.333.1681546.1</t>
  </si>
  <si>
    <t xml:space="preserve">پاسارگاد - کوتاه مدت - 290.8100.15703888.1 </t>
  </si>
  <si>
    <t>290.8100.15703888.1</t>
  </si>
  <si>
    <t>کوتاه مدت</t>
  </si>
  <si>
    <t>پاسارگاد - بلند مدت - 290.307.15703888.5</t>
  </si>
  <si>
    <t>290.307.15703888.5</t>
  </si>
  <si>
    <t xml:space="preserve">پاسارگاد - بلند مدت - 290.307.15703888.1 </t>
  </si>
  <si>
    <t>290.307.15703888.1</t>
  </si>
  <si>
    <t>ملت- کوتاه مدت- (9094326565)</t>
  </si>
  <si>
    <t>پاسارگاد - بلند مدت - 290.307.15703888.3</t>
  </si>
  <si>
    <t>290.307.15703888.3</t>
  </si>
  <si>
    <t>110.71.1681546.1</t>
  </si>
  <si>
    <t>جاری</t>
  </si>
  <si>
    <t>پاسارگاد - بلند مدت - 290.307.15703888.4</t>
  </si>
  <si>
    <t>290.307.15703888.4</t>
  </si>
  <si>
    <t>پاسارگاد - بلند مدت - 290.303.15703888.1</t>
  </si>
  <si>
    <t>290.303.15703888.1</t>
  </si>
  <si>
    <t xml:space="preserve"> </t>
  </si>
  <si>
    <t xml:space="preserve">صورت وضعیت درآمدها </t>
  </si>
  <si>
    <t>برای ماه منتهی به  1403/05/31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</si>
  <si>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</si>
  <si>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</si>
  <si>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</si>
  <si>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</si>
  <si>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</si>
  <si>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</si>
  <si>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</si>
  <si>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</si>
  <si>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</si>
  <si>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</si>
  <si>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</si>
  <si>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</si>
  <si>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</si>
  <si>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</si>
  <si>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</si>
  <si>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1403/05/01 تا  1403/05/31</t>
  </si>
  <si>
    <t>از ابتدای سال مالی تا 1403/05/31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</si>
  <si>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</si>
  <si>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</si>
  <si>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</si>
  <si>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</si>
  <si>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</si>
  <si>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</si>
  <si>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1402/09/07</t>
  </si>
  <si>
    <t>1402/09/29</t>
  </si>
  <si>
    <t>1403/01/29</t>
  </si>
  <si>
    <t>1403/02/24</t>
  </si>
  <si>
    <t>1403/03/30</t>
  </si>
  <si>
    <t>1403/03/31</t>
  </si>
  <si>
    <t>1403/04/13</t>
  </si>
  <si>
    <t>1403/04/14</t>
  </si>
  <si>
    <t>1403/04/23</t>
  </si>
  <si>
    <t>1403/04/24</t>
  </si>
  <si>
    <t>1403/04/30</t>
  </si>
  <si>
    <t>1403/04/28</t>
  </si>
  <si>
    <t>1403/05/30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</si>
  <si>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</si>
  <si>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</si>
  <si>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</si>
  <si>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</si>
  <si>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1403/08/16</t>
  </si>
  <si>
    <t>23.00</t>
  </si>
  <si>
    <t>1403/07/18</t>
  </si>
  <si>
    <t>1403/08/14</t>
  </si>
  <si>
    <t>مرابحه ماموت تریلرمانا 080210 (ماناتریل08)</t>
  </si>
  <si>
    <t>1404/02/10</t>
  </si>
  <si>
    <t>1408/02/10</t>
  </si>
  <si>
    <t>1403/07/23</t>
  </si>
  <si>
    <t>مرابحه سمگا-دماوند060907 (سمگا061)</t>
  </si>
  <si>
    <t>1403/03/07</t>
  </si>
  <si>
    <t>1406/09/07</t>
  </si>
  <si>
    <t>1403/06/22</t>
  </si>
  <si>
    <t>1403/08/22</t>
  </si>
  <si>
    <t>1403/10/06</t>
  </si>
  <si>
    <t>1402/11/18</t>
  </si>
  <si>
    <t>1403/05/08</t>
  </si>
  <si>
    <t>1403/04/20</t>
  </si>
  <si>
    <t>1403/05/21</t>
  </si>
  <si>
    <t>1403/05/22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</si>
  <si>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</si>
  <si>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</si>
  <si>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</si>
  <si>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</si>
  <si>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توسعه معادن کرومیت کاوندگان (کرومیت)</t>
  </si>
  <si>
    <t>گسترش سوخت سبز زاگرس (شگستر)</t>
  </si>
  <si>
    <t>گروه مالی داتام (داتام)</t>
  </si>
  <si>
    <t>پرتو بار فرابر خلیج فارس (حپرتو)</t>
  </si>
  <si>
    <t>نخریسی و نساجی خسروی خراسان (نخریس)</t>
  </si>
  <si>
    <t>ایران خودرو دیزل (خاور)</t>
  </si>
  <si>
    <t>اهرمی کاریزما (اهرم)</t>
  </si>
  <si>
    <t>اختیارخ خودرو-2400-1402/09/08 (ضخود9014)</t>
  </si>
  <si>
    <t>اختیارخ خودرو-2400-1402/08/03 (ضخود8030)</t>
  </si>
  <si>
    <t>اختیارخ خودرو-2200-1402/08/03 (ضخود8029)</t>
  </si>
  <si>
    <t>اختیارخ خودرو-2800-1402/09/08 (ضخود9016)</t>
  </si>
  <si>
    <t>اختیارخ فولاد-5000-1402/09/29 (ضفلا9004)</t>
  </si>
  <si>
    <t>اختیارخ شستا-1012-1402/12/09 (ضستا1214)</t>
  </si>
  <si>
    <t>اختیارخ خساپا-1900-1402/10/20 (ضسپا1012)</t>
  </si>
  <si>
    <t>اختیارخ شستا-1112-1402/12/09 (ضستا1215)</t>
  </si>
  <si>
    <t>اختیارف خودرو-2600-1402/08/03 (طخود8018)</t>
  </si>
  <si>
    <t>اختیارخ خودرو-2000-1402/12/02 (ضخود1215)</t>
  </si>
  <si>
    <t>اختیارخ شستا-612-1402/12/09 (ضستا1210)</t>
  </si>
  <si>
    <t>اختیارخ وتجارت-1200-1402/12/16 (ضجار1202)</t>
  </si>
  <si>
    <t>اختیارخ خودرو-2600-1402/08/03 (ضخود8018)</t>
  </si>
  <si>
    <t>اختیارخ شستا-1112-1402/08/03 (ضستا8016)</t>
  </si>
  <si>
    <t>اختیارخ شستا-1012-1402/08/03 (ضستا8015)</t>
  </si>
  <si>
    <t>اختیارخ وبملت-1740-1402/11/25 (ضملت1154)</t>
  </si>
  <si>
    <t>اختیارف خودرو-2400-1402/09/08 (طخود9014)</t>
  </si>
  <si>
    <t>اختیارخ خودرو-2200-1402/09/08 (ضخود9013)</t>
  </si>
  <si>
    <t>اختیارخ کرمان-898-14021214 (ضکرمان1200)</t>
  </si>
  <si>
    <t>اختیارخ وبملت-4370-1402/07/26 (ضملت7003)</t>
  </si>
  <si>
    <t>اختیارخ وبملت-4500-1402/09/29 (ضملت9005)</t>
  </si>
  <si>
    <t>اختیارخ خودرو-3000-1402/10/06 (ضخود1076)</t>
  </si>
  <si>
    <t>اختیارخ شستا-812-1402/12/09 (ضستا1212)</t>
  </si>
  <si>
    <t>اختیارخ شستا-1612-1402/12/09 (ضستا1220)</t>
  </si>
  <si>
    <t>اختیارخ خساپا-2600-1402/10/20 (ضسپا1002)</t>
  </si>
  <si>
    <t>اختیارخ خودرو-2600-1402/09/08 (ضخود9015)</t>
  </si>
  <si>
    <t>اختیارخ خساپا-3000-1402/10/20 (ضسپا1004)</t>
  </si>
  <si>
    <t>اختیارخ خودرو-3000-1402/11/11 (ضخود1122)</t>
  </si>
  <si>
    <t>اختیارخ شستا-912-1402/12/09 (ضستا1213)</t>
  </si>
  <si>
    <t>اختیارخ شستا-1212-1402/12/09 (ضستا1216)</t>
  </si>
  <si>
    <t>اختیارخ وبملت-5000-1402/09/29 (ضملت9006)</t>
  </si>
  <si>
    <t>اختیارخ شستا-512-1402/12/09 (ضستا1209)</t>
  </si>
  <si>
    <t>اختیارخ خودرو-2600-1402/10/06 (ضخود1074)</t>
  </si>
  <si>
    <t>اختیارخ خودرو-2000-1402/09/08 (ضخود9012)</t>
  </si>
  <si>
    <t>اختیِارخ شستا-1212-1402/09/15 (ضستا9016)</t>
  </si>
  <si>
    <t>اختیارخ خساپا-2800-1402/10/20 (ضسپا1003)</t>
  </si>
  <si>
    <t>اختیارخ اهرم-24000-1402/12/23 (ضهرم1226)</t>
  </si>
  <si>
    <t>اختیارخ فولاد-6125-1402/07/26 (ضفلا7033)</t>
  </si>
  <si>
    <t>اختیارخ شستا-1700-1402/07/12 (ضستا7018)</t>
  </si>
  <si>
    <t>اختیارخ وبصادر-2597-1402/07/12 (ضصاد7007)</t>
  </si>
  <si>
    <t>اختیارخ اهرم-30000-1402/07/23 (ضهرم7018)</t>
  </si>
  <si>
    <t>اختیارخ خودرو-5500-1402/07/05 (ضخود7101)</t>
  </si>
  <si>
    <t>اختیارخ اهرم-28000-1402/07/23 (ضهرم7017)</t>
  </si>
  <si>
    <t>اختیارخ شستا-1600-1402/07/12 (ضستا7017)</t>
  </si>
  <si>
    <t>اختیارخ وبصادر-2797-1402/07/12 (ضصاد7008)</t>
  </si>
  <si>
    <t>اختیارخ وبصادر-2997-1402/07/12 (ضصاد7009)</t>
  </si>
  <si>
    <t>اختیارخ اهرم-26000-1402/07/23 (ضهرم7016)</t>
  </si>
  <si>
    <t>اختیارخ وبصادر-3247-1402/07/12 (ضصاد7010)</t>
  </si>
  <si>
    <t>اختیارخ خودرو-4000-1402/07/05 (ضخود7098)</t>
  </si>
  <si>
    <t>اختیارخ وبصادر-2397-1402/07/12 (ضصاد7006)</t>
  </si>
  <si>
    <t>اختیارخ اهرم-24000-1402/07/23 (ضهرم7015)</t>
  </si>
  <si>
    <t>اختیارخ شستا-1400-1402/07/12 (ضستا7015)</t>
  </si>
  <si>
    <t>اختیارخ خودرو-3500-1402/07/05 (ضخود7096)</t>
  </si>
  <si>
    <t>اختیارخ شستا-1500-1402/07/12 (ضستا7016)</t>
  </si>
  <si>
    <t>اختیارخ شستا-1300-1402/07/12 (ضستا7014)</t>
  </si>
  <si>
    <t>اختیارخ خودرو-3250-1402/07/05 (ضخود7095)</t>
  </si>
  <si>
    <t>اختیارخ خودرو-3000-1402/07/05 (ضخود7094)</t>
  </si>
  <si>
    <t>اختیارخ خودرو-4500-1402/08/03 (ضخود8025)</t>
  </si>
  <si>
    <t>اختیارخ خودرو-3750-1402/08/03 (ضخود8023)</t>
  </si>
  <si>
    <t>اختیارخ خودرو-6000-1402/08/03 (ضخود8028)</t>
  </si>
  <si>
    <t>اختیارخ خودرو-3250-1402/08/03 (ضخود8021)</t>
  </si>
  <si>
    <t>اختیارخ خودرو-3500-1402/08/03 (ضخود8022)</t>
  </si>
  <si>
    <t>اختیارخ خودرو-2800-1402/08/03 (ضخود8019)</t>
  </si>
  <si>
    <t>اختیارخ خودرو-4000-1402/08/03 (ضخود8024)</t>
  </si>
  <si>
    <t>اختیارخ خساپا-3750-1402/06/14 (ضسپا6013)</t>
  </si>
  <si>
    <t>اختیارخ خساپا-3500-1402/06/14 (ضسپا6012)</t>
  </si>
  <si>
    <t>اختیارخ فولاد-4500-1402/09/29 (ضفلا9003)</t>
  </si>
  <si>
    <t>اختیارخ هم وزن-14000-14030604 (ضهم وزن604)</t>
  </si>
  <si>
    <t>اختیارخ هم وزن-16000-14030604 (ضهم وزن605)</t>
  </si>
  <si>
    <t>اختیِارخ شستا-1112-1402/09/15 (ضستا9015)</t>
  </si>
  <si>
    <t>اختیارخ هم وزن-16000-14021129 (ضهم وزن1105)</t>
  </si>
  <si>
    <t>اختیارف شستا-812-1402/12/09 (طستا1212)</t>
  </si>
  <si>
    <t>اختیارف شستا-1112-1402/12/09 (طستا1215)</t>
  </si>
  <si>
    <t>اختیارف خودرو-2200-1402/09/08 (طخود9013)</t>
  </si>
  <si>
    <t>اختیارخ خودرو-3500-1403/01/08 (ضخود0123)</t>
  </si>
  <si>
    <t>اختیارخ خساپا-2200-1402/10/20 (ضسپا1000)</t>
  </si>
  <si>
    <t>اختیارخ خودرو-4000-1403/01/08 (ضخود0125)</t>
  </si>
  <si>
    <t>اختیارخ شستا-1412-1402/12/09 (ضستا1218)</t>
  </si>
  <si>
    <t>اختیارخ شستا-1512-1402/12/09 (ضستا1219)</t>
  </si>
  <si>
    <t>اختیارخ شستا-1312-1402/12/09 (ضستا1217)</t>
  </si>
  <si>
    <t>اختیارخ ذوب-3750-1402/09/12 (ضذوب9006)</t>
  </si>
  <si>
    <t>اختیارخ دی-1100-14020817 (ضدی805)</t>
  </si>
  <si>
    <t>اختیارخ دی-850-14020817 (ضدی801)</t>
  </si>
  <si>
    <t>اختیارخ دی-800-14020817 (ضدی800)</t>
  </si>
  <si>
    <t>اختیارخ دی-1000-14020817 (ضدی804)</t>
  </si>
  <si>
    <t>اختیارخ خودرو-4500-1402/11/11 (ضخود1127)</t>
  </si>
  <si>
    <t>اختیارخ خودرو-4500-1402/12/02 (ضخود1225)</t>
  </si>
  <si>
    <t>اختیارخ خساپا-4000-1402/12/23 (ضسپا1227)</t>
  </si>
  <si>
    <t>اختیارخ وبصادر-3617-1402/11/11 (ضصاد1145)</t>
  </si>
  <si>
    <t>اختیارخ خودرو-4000-1402/10/06 (ضخود1080)</t>
  </si>
  <si>
    <t>اختیارخ وبصادر-3165-1402/11/11 (ضصاد1143)</t>
  </si>
  <si>
    <t>اختیارخ خودرو-4000-1402/11/11 (ضخود1126)</t>
  </si>
  <si>
    <t>اختیارخ خودرو-3750-1402/11/11 (ضخود1125)</t>
  </si>
  <si>
    <t>اختیارخ خساپا-3250-1402/12/23 (ضسپا1224)</t>
  </si>
  <si>
    <t>اختیارخ خساپا-3500-1402/10/20 (ضسپا1006)</t>
  </si>
  <si>
    <t>اختیارخ خودرو-3750-1403/01/08 (ضخود0124)</t>
  </si>
  <si>
    <t>اختیارخ شستا-712-1402/12/09 (ضستا1211)</t>
  </si>
  <si>
    <t>اختیارخ خودرو-3250-1403/01/08 (ضخود0122)</t>
  </si>
  <si>
    <t>اختیارخ خودرو-3000-1403/01/08 (ضخود0121)</t>
  </si>
  <si>
    <t>اختیارخ خودرو-3000-1402/12/02 (ضخود1220)</t>
  </si>
  <si>
    <t>اختیارخ خودرو-2800-1402/10/06 (ضخود1075)</t>
  </si>
  <si>
    <t>اختیارخ خساپا-3000-1402/12/23 (ضسپا1223)</t>
  </si>
  <si>
    <t>اختیارخ های وب-2200-1402/09/19 (ضهای9004)</t>
  </si>
  <si>
    <t>اختیارخ شستا-1212-1402/10/13 (ضستا1025)</t>
  </si>
  <si>
    <t>اختیارخ خودرو-1900-1402/10/06 (ضخود1070)</t>
  </si>
  <si>
    <t>اختیارف خودرو-2000-1402/09/08 (طخود9012)</t>
  </si>
  <si>
    <t>اختیارخ خودرو-1800-1402/10/06 (ضخود1069)</t>
  </si>
  <si>
    <t>اختیارخ خودرو-2400-1402/12/02 (ضخود1217)</t>
  </si>
  <si>
    <t>اختیارخ خودرو-2400-1402/10/06 (ضخود1073)</t>
  </si>
  <si>
    <t>اختیارخ شپنا-13000-1402/08/07 (ضشنا8029)</t>
  </si>
  <si>
    <t>اختیارخ شپنا-10000-1402/08/07 (ضشنا8026)</t>
  </si>
  <si>
    <t>اختیارخ خودرو-3500-1402/11/11 (ضخود1124)</t>
  </si>
  <si>
    <t>اختیارخ هم وزن-14000-14021129 (ضهم وزن1104)</t>
  </si>
  <si>
    <t>اختیارخ فولاد-3750-1402/11/25 (ضفلا1180)</t>
  </si>
  <si>
    <t>اختیارخ خزامیا-4500-02/11/25 (ضمیا1100)</t>
  </si>
  <si>
    <t>اختیارخ خاور-2383-14030115 (ضخاور118)</t>
  </si>
  <si>
    <t>اختیارخ خساپا-3250-1402/10/20 (ضسپا1005)</t>
  </si>
  <si>
    <t>اختیارخ خساپا-5500-1402/10/20 (ضسپا1011)</t>
  </si>
  <si>
    <t>اختیارخ خودرو-3250-1402/09/08 (ضخود9018)</t>
  </si>
  <si>
    <t>اختیارخ خودرو-3500-1402/09/08 (ضخود9019)</t>
  </si>
  <si>
    <t>اختیارخ خودرو-5000-1402/09/08 (ضخود9023)</t>
  </si>
  <si>
    <t>اختیارخ خودرو-3000-1402/09/08 (ضخود9017)</t>
  </si>
  <si>
    <t>اختیارخ خودرو-2600-1402/12/02 (ضخود1218)</t>
  </si>
  <si>
    <t>اختیارخ خودرو-2800-1402/12/02 (ضخود1219)</t>
  </si>
  <si>
    <t>اختیارخ خساپا-2400-1402/10/20 (ضسپا1001)</t>
  </si>
  <si>
    <t>اختیارخ خساپا-2400-1402/12/23 (ضسپا1220)</t>
  </si>
  <si>
    <t>اختیارخ وتجارت-3692-1402/10/13 (ضجار1051)</t>
  </si>
  <si>
    <t>اختیارخ شپنا-13000-1402/12/02 (ضشنا1210)</t>
  </si>
  <si>
    <t>اختیارخ وبملت-2983-1402/11/25 (ضملت1160)</t>
  </si>
  <si>
    <t>اختیارخ وبصادر-2531-1402/11/11 (ضصاد1140)</t>
  </si>
  <si>
    <t>اختیارخ وبصادر-2350-1402/11/11 (ضصاد1139)</t>
  </si>
  <si>
    <t>اختیارخ خودرو-3250-1402/10/06 (ضخود1077)</t>
  </si>
  <si>
    <t>اختیارخ ذوب-4000-1402/11/02 (ضذوب1122)</t>
  </si>
  <si>
    <t>اختیارخ خساپا-5000-1402/10/20 (ضسپا1010)</t>
  </si>
  <si>
    <t>اختیارخ خساپا-4000-1402/10/20 (ضسپا1008)</t>
  </si>
  <si>
    <t>اختیارخ خودرو-3250-1402/12/02 (ضخود1221)</t>
  </si>
  <si>
    <t>اختیارخ های وب-2600-1402/09/19 (ضهای9006)</t>
  </si>
  <si>
    <t>اختیارخ وتجارت-2742-1402/10/13 (ضجار1047)</t>
  </si>
  <si>
    <t>اختیارخ خساپا-2800-1402/12/23 (ضسپا1222)</t>
  </si>
  <si>
    <t>اختیارخ خودرو-3500-1402/12/02 (ضخود1222)</t>
  </si>
  <si>
    <t>اختیارخ وتجارت-1842-1402/10/13 (ضجار1042)</t>
  </si>
  <si>
    <t>اختیارخ های وب-1900-1402/09/19 (ضهای9002)</t>
  </si>
  <si>
    <t>اختیارخ های وب-2000-1402/11/15 (ضهای1104)</t>
  </si>
  <si>
    <t>اختیارخ ذوب-3750-1402/11/02 (ضذوب1121)</t>
  </si>
  <si>
    <t>اختیارخ خودرو-4000-1402/12/02 (ضخود1224)</t>
  </si>
  <si>
    <t>اختیارخ خساپا-3500-1402/12/23 (ضسپا1225)</t>
  </si>
  <si>
    <t>اختیارخ خودرو-2600-1402/11/11 (ضخود1120)</t>
  </si>
  <si>
    <t>اختیارخ خودرو-1900-1402/11/11 (ضخود1116)</t>
  </si>
  <si>
    <t>اختیارخ وبملت-1492-1402/11/25 (ضملت1152)</t>
  </si>
  <si>
    <t>اختیارخ خساپا-3750-1402/10/20 (ضسپا1007)</t>
  </si>
  <si>
    <t>اختیارخ خودرو-3500-1402/10/06 (ضخود1078)</t>
  </si>
  <si>
    <t>اختیارخ خودرو-3250-1402/11/11 (ضخود1123)</t>
  </si>
  <si>
    <t>اختیارخ خساپا-2600-1402/12/23 (ضسپا1221)</t>
  </si>
  <si>
    <t>اختیارخ خودرو-2800-1402/11/11 (ضخود1121)</t>
  </si>
  <si>
    <t>اختیارخ خساپا-4500-1402/10/20 (ضسپا1009)</t>
  </si>
  <si>
    <t>اختیارخ وتجارت-3442-1402/10/13 (ضجار1050)</t>
  </si>
  <si>
    <t>اختیارخ شتران-4000-1402/11/23 (ضترا1155)</t>
  </si>
  <si>
    <t>اختیارخ برکت-7000-1402/10/17 (ضبرک1004)</t>
  </si>
  <si>
    <t>اختیارخ وبملت-3500-1402/09/29 (ضملت9002)</t>
  </si>
  <si>
    <t>اختیارخ شپنا-11000-1402/12/02 (ضشنا1208)</t>
  </si>
  <si>
    <t>اختیارخ وبملت-1616-1402/11/25 (ضملت1153)</t>
  </si>
  <si>
    <t>اختیارخ شبندر-12000-1402/10/10 (ضبدر1008)</t>
  </si>
  <si>
    <t>اختیارخ وبملت-3750-1402/09/29 (ضملت9003)</t>
  </si>
  <si>
    <t>اختیارخ وبملت-4000-1402/09/29 (ضملت9004)</t>
  </si>
  <si>
    <t>اختیارخ وبملت-5500-1402/09/29 (ضملت9007)</t>
  </si>
  <si>
    <t>اختیارخ فخوز-4500-1402/12/07 (ضخوز1210)</t>
  </si>
  <si>
    <t>اختیارخ وتجارت-2167-1402/12/16 (ضجار1210)</t>
  </si>
  <si>
    <t>اختیارخ وبملت-3232-1403/01/29 (ضملت0109)</t>
  </si>
  <si>
    <t>اختیارخ وبملت-2983-1403/01/29 (ضملت0108)</t>
  </si>
  <si>
    <t>اختیارخ وبملت-3480-1403/01/29 (ضملت0110)</t>
  </si>
  <si>
    <t>اختیارخ خودرو-2400-1403/01/08 (ضخود0118)</t>
  </si>
  <si>
    <t>اختیارخ دی-1000-14021118 (ضدی1104)</t>
  </si>
  <si>
    <t>اختیارخ شپنا-7000-1402/10/03 (ضشنا1057)</t>
  </si>
  <si>
    <t>اختیارخ شپنا-6000-1402/10/03 (ضشنا1055)</t>
  </si>
  <si>
    <t>اختیارخ شپنا-12000-1402/10/03 (ضشنا1063)</t>
  </si>
  <si>
    <t>اختیارخ شپنا-13000-1402/10/03 (ضشنا1064)</t>
  </si>
  <si>
    <t>اختیارخ خودرو-2600-1403/01/08 (ضخود0119)</t>
  </si>
  <si>
    <t>اختیارخ خودرو-3750-1402/10/06 (ضخود1079)</t>
  </si>
  <si>
    <t>اختیارخ شپنا-7342-1403/02/09 (ضشنا2042)</t>
  </si>
  <si>
    <t>اختیارخ کرمان-1298-14021214 (ضکرمان1205)</t>
  </si>
  <si>
    <t>اختیارخ شستا-900-1403/01/08 (ضستا0109)</t>
  </si>
  <si>
    <t>اختیارخ خودرو-2400-1402/11/11 (ضخود1119)</t>
  </si>
  <si>
    <t>اختیارخ شبندر-11000-1402/10/10 (ضبدر1007)</t>
  </si>
  <si>
    <t>اختیارخ شبندر-14000-1402/10/10 (ضبدر1010)</t>
  </si>
  <si>
    <t>اختیارخ خودرو-2200-1402/12/02 (ضخود1216)</t>
  </si>
  <si>
    <t>اختیارخ خپارس-1050-14030410 (ضخپارس403)</t>
  </si>
  <si>
    <t>اختیارخ اهرم-20000-1402/12/23 (ضهرم1224)</t>
  </si>
  <si>
    <t>اختیارخ وتجارت-1442-1402/10/13 (ضجار1038)</t>
  </si>
  <si>
    <t>اختیارخ وتجارت-1542-1402/10/13 (ضجار1039)</t>
  </si>
  <si>
    <t>اختیارخ وتجارت-1642-1402/10/13 (ضجار1040)</t>
  </si>
  <si>
    <t>اختیارخ وتجارت-1942-1402/10/13 (ضجار1043)</t>
  </si>
  <si>
    <t>اختیارخ وتجارت-2142-1402/10/13 (ضجار1044)</t>
  </si>
  <si>
    <t>اختیارخ وتجارت-2542-1402/10/13 (ضجار1046)</t>
  </si>
  <si>
    <t>اختیارخ خساپا-2200-1402/12/23 (ضسپا1219)</t>
  </si>
  <si>
    <t>اختیارخ خساپا -1900-1402/12/23 (ضسپا1217)</t>
  </si>
  <si>
    <t>اختیارخ وبصادر-2169-1402/11/11 (ضصاد1138)</t>
  </si>
  <si>
    <t>اختیارخ برکت-5500-1402/10/17 (ضبرک1001)</t>
  </si>
  <si>
    <t>اختیارخ فخوز-4000-1402/10/17 (ضخوز1037)</t>
  </si>
  <si>
    <t>اختیارخ خساپا-1700-1402/12/23 (ضسپا1215)</t>
  </si>
  <si>
    <t>اختیارخ خساپا-2000-1402/10/20 (ضسپا1013)</t>
  </si>
  <si>
    <t>اختیارخ شستا-1100-1403/02/12 (ضستا2025)</t>
  </si>
  <si>
    <t>اختیارخ شستا-1200-1403/02/12 (ضستا2026)</t>
  </si>
  <si>
    <t>اختیارخ وبملت-2237-1402/11/25 (ضملت1157)</t>
  </si>
  <si>
    <t>اختیارخ وبملت-1492-1403/01/29 (ضملت0100)</t>
  </si>
  <si>
    <t>اختیارخ شستا-1200-1402/11/11 (ضستا1113)</t>
  </si>
  <si>
    <t>اختیارخ خساپا-2000-1403/02/26 (ضسپا2003)</t>
  </si>
  <si>
    <t>اختیارخ وبملت-2486-1402/11/25 (ضملت1158)</t>
  </si>
  <si>
    <t>اختیارخ خساپا-1800-1403/02/26 (ضسپا2001)</t>
  </si>
  <si>
    <t>اختیارخ وتجارت-1467-1402/12/16 (ضجار1205)</t>
  </si>
  <si>
    <t>اختیارخ خساپا-1700-1403/02/26 (ضسپا2000)</t>
  </si>
  <si>
    <t>اختیارخ خساپا-1800-1402/12/23 (ضسپا1216)</t>
  </si>
  <si>
    <t>اختیارخ پترول-1850-1402/10/24 (ضرول1005)</t>
  </si>
  <si>
    <t>اختیارخ فیروزه-34000-02/12/16 (ضروز1207)</t>
  </si>
  <si>
    <t>اختیارخ وبملت-1864-1403/01/29 (ضملت0103)</t>
  </si>
  <si>
    <t>اختیارخ شستا-1000-1403/02/12 (ضستا2024)</t>
  </si>
  <si>
    <t>اختیارخ شستا-900-1403/02/12 (ضستا2023)</t>
  </si>
  <si>
    <t>اختیارخ خساپا-2000-1402/12/23 (ضسپا1218)</t>
  </si>
  <si>
    <t>اختیارخ وتجارت-1333-1403/02/19 (ضجار2036)</t>
  </si>
  <si>
    <t>اختیارخ وتجارت-1333-1402/12/16 (ضجار1204)</t>
  </si>
  <si>
    <t>اختیارخ فصبا-4800-14021118 (ضفصبا1100)</t>
  </si>
  <si>
    <t>اختیارخ فصبا-4100-14030320 (ضفصبا300)</t>
  </si>
  <si>
    <t>اختیارخ فصبا-5800-14021118 (ضفصبا1102)</t>
  </si>
  <si>
    <t>اختیارخ خودرو-2000-1403/01/08 (ضخود0116)</t>
  </si>
  <si>
    <t>اختیارخ خودرو-2200-1403/01/08 (ضخود0117)</t>
  </si>
  <si>
    <t>اختیارخ خودرو-4000-1403/02/05 (ضخود2049)</t>
  </si>
  <si>
    <t>اختیارخ شستا-1900-1403/02/12 (ضستا2033)</t>
  </si>
  <si>
    <t>اختیارخ خودرو-3500-1403/02/05 (ضخود2047)</t>
  </si>
  <si>
    <t>اختیارخ شستا-1100-1403/01/08 (ضستا0111)</t>
  </si>
  <si>
    <t>اختیارخ وبصادر-2353-1403/01/26 (ضصاد0109)</t>
  </si>
  <si>
    <t>اختیارخ خودرو-3000-1403/02/05 (ضخود2045)</t>
  </si>
  <si>
    <t>اختیارخ وبصادر-2172-1403/01/26 (ضصاد0108)</t>
  </si>
  <si>
    <t>اختیارخ خودرو-2400-1403/02/05 (ضخود2042)</t>
  </si>
  <si>
    <t>اختیارخ خودرو-2600-1403/02/05 (ضخود2043)</t>
  </si>
  <si>
    <t>اختیارخ خودرو-2800-1403/02/05 (ضخود2044)</t>
  </si>
  <si>
    <t>اختیارخ خودرو-1800-1403/01/08 (ضخود0114)</t>
  </si>
  <si>
    <t>اختیارخ شتاب-12000-1403/02/05 (ضتاب0208)</t>
  </si>
  <si>
    <t>اختیارخ شتاب-13000-1403/02/05 (ضتاب0209)</t>
  </si>
  <si>
    <t>اختیارخ وبصادر-1445-1402/11/11 (ضصاد1132)</t>
  </si>
  <si>
    <t>اختیارخ وبصادر-1626-1402/11/11 (ضصاد1134)</t>
  </si>
  <si>
    <t>اختیارخ وبصادر-1807-1402/11/11 (ضصاد1136)</t>
  </si>
  <si>
    <t>اختیارخ وبصادر-3391-1402/11/11 (ضصاد1144)</t>
  </si>
  <si>
    <t>اختیارخ وبصادر-2715-1403/01/26 (ضصاد0111)</t>
  </si>
  <si>
    <t>اختیارخ خودرو-3750-1403/02/05 (ضخود2048)</t>
  </si>
  <si>
    <t>اختیارخ شستا-1800-1403/02/12 (ضستا2032)</t>
  </si>
  <si>
    <t>اختیارخ شستا-1400-1403/02/12 (ضستا2028)</t>
  </si>
  <si>
    <t>اختیارخ شستا-1300-1403/02/12 (ضستا2027)</t>
  </si>
  <si>
    <t>اختیارخ دی-800-14021118 (ضدی1100)</t>
  </si>
  <si>
    <t>اختیارخ دی-1100-14021118 (ضدی1105)</t>
  </si>
  <si>
    <t>اختیارخ شستا-1200-1403/03/09 (ضستا3017)</t>
  </si>
  <si>
    <t>اختیارخ فصبا-4600-14030320 (ضفصبا301)</t>
  </si>
  <si>
    <t>اختیارخ شستا-1100-1403/03/09 (ضستا3016)</t>
  </si>
  <si>
    <t>اختیارخ فصبا-5100-14030320 (ضفصبا302)</t>
  </si>
  <si>
    <t>اختیارخ شپنا-4895-1403/02/09 (ضشنا2038)</t>
  </si>
  <si>
    <t>اختیارخ شستا-1300-1403/03/09 (ضستا3018)</t>
  </si>
  <si>
    <t>اختیارخ وبصادر-2200-1403/03/23 (ضصاد3044)</t>
  </si>
  <si>
    <t>اختیارخ وبصادر-1810-1403/01/26 (ضصاد0106)</t>
  </si>
  <si>
    <t>اختیارخ وبصادر-1719-1403/01/26 (ضصاد0105)</t>
  </si>
  <si>
    <t>اختیارخ وبملت-2486-1403/01/29 (ضملت0106)</t>
  </si>
  <si>
    <t>اختیارخ شتاب-11000-1403/02/05 (ضتاب0207)</t>
  </si>
  <si>
    <t>اختیارخ خودرو-3750-1402/12/02 (ضخود1223)</t>
  </si>
  <si>
    <t>اختیارخ خودرو-2400-1403/03/09 (ضخود3081)</t>
  </si>
  <si>
    <t>اختیارخ شستا-1000-1403/03/09 (ضستا3015)</t>
  </si>
  <si>
    <t>اختیارخ خساپا-2800-1403/02/26 (ضسپا2007)</t>
  </si>
  <si>
    <t>اختیارخ خساپا-2400-1403/02/26 (ضسپا2005)</t>
  </si>
  <si>
    <t>اختیارخ خساپا-2600-1403/02/26 (ضسپا2006)</t>
  </si>
  <si>
    <t>اختیارخ خودرو-2800-1403/01/08 (ضخود0120)</t>
  </si>
  <si>
    <t>اختیارخ خودرو-2200-1403/03/09 (ضخود3080)</t>
  </si>
  <si>
    <t>اختیارخ خودرو-2000-1403/04/06 (ضخود4037)</t>
  </si>
  <si>
    <t>اختیارخ خودرو-2600-1403/03/09 (ضخود3082)</t>
  </si>
  <si>
    <t>اختیارخ خساپا-2200-1403/02/26 (ضسپا2004)</t>
  </si>
  <si>
    <t>اختیارخ شتاب-9000-1403/02/05 (ضتاب0205)</t>
  </si>
  <si>
    <t>اختیارخ خودرو-3250-1403/02/05 (ضخود2046)</t>
  </si>
  <si>
    <t>اختیارخ دی-1200-14030410 (ضدی407)</t>
  </si>
  <si>
    <t>اختیارخ خودرو-2200-1403/04/06 (ضخود4038)</t>
  </si>
  <si>
    <t>اختیارخ خساپا-3000-1403/02/26 (ضسپا2008)</t>
  </si>
  <si>
    <t>اختیارخ زاگرس-139000-14021214 (ضزاگرس1211)</t>
  </si>
  <si>
    <t>اختیارخ زاگرس-159000-14021214 (ضزاگرس1213)</t>
  </si>
  <si>
    <t>اختیارخ زاگرس-200000-14021214 (ضزاگرس1216)</t>
  </si>
  <si>
    <t>اختیارخ زاگرس-229000-14021214 (ضزاگرس1218)</t>
  </si>
  <si>
    <t>اختیارخ خودرو-4000-1403/04/06 (ضخود4046)</t>
  </si>
  <si>
    <t>اختیارخ خودرو-3250-1403/04/06 (ضخود4043)</t>
  </si>
  <si>
    <t>اختیارخ شستا-1500-1403/04/13 (ضستا4020)</t>
  </si>
  <si>
    <t>اختیارخ شتاب-8000-1403/02/05 (ضتاب0204)</t>
  </si>
  <si>
    <t>اختیارخ خپارس-1200-14021221 (ضخپارس1200)</t>
  </si>
  <si>
    <t>اختیارخ وبملت-1600-1403/03/23 (ضملت3032)</t>
  </si>
  <si>
    <t>اختیارخ خساپا-3750-1402/12/23 (ضسپا1226)</t>
  </si>
  <si>
    <t>اختیارخ خودرو-3000-1403/03/09 (ضخود3084)</t>
  </si>
  <si>
    <t>اختیارخ وتجارت-1467-1403/02/19 (ضجار2037)</t>
  </si>
  <si>
    <t>اختیارخ وتجارت-1234-1403/04/13 (ضجار4003)</t>
  </si>
  <si>
    <t>اختیارخ وتجارت-2167-1403/02/19 (ضجار2042)</t>
  </si>
  <si>
    <t>اختیارخ فخوز-5000-1403/04/06 (ضخوز4008)</t>
  </si>
  <si>
    <t>اختیارخ فخوز-5000-1403/02/09 (ضخوز2050)</t>
  </si>
  <si>
    <t>اختیارخ وبملت-2237-1403/01/29 (ضملت0105)</t>
  </si>
  <si>
    <t>اختیارخ خساپا-3250-1403/02/26 (ضسپا2009)</t>
  </si>
  <si>
    <t>اختیارخ شستا-1900-1403/01/08 (ضستا0119)</t>
  </si>
  <si>
    <t>اختیارخ وتجارت-2000-1403/02/19 (ضجار2041)</t>
  </si>
  <si>
    <t>اختیارخ شستا-1700-1403/04/13 (ضستا4022)</t>
  </si>
  <si>
    <t>اختیارخ وبصادر-2600-1403/03/23 (ضصاد3046)</t>
  </si>
  <si>
    <t>اختیارخ خساپا-4000-1403/04/20 (ضسپا4010)</t>
  </si>
  <si>
    <t>اختیارخ خساپا-3500-1403/02/26 (ضسپا2010)</t>
  </si>
  <si>
    <t>اختیارخ خودرو-3000-1403/04/06 (ضخود4042)</t>
  </si>
  <si>
    <t>اختیارخ خودرو-2800-1403/03/09 (ضخود3083)</t>
  </si>
  <si>
    <t>اختیارخ فصبا-3900-14030320 (ضفصبا310)</t>
  </si>
  <si>
    <t>اختیارخ خاور-2538-14030115 (ضخاور119)</t>
  </si>
  <si>
    <t>اختیارخ وبملت-2400-1403/03/23 (ضملت3038)</t>
  </si>
  <si>
    <t>اختیارخ وبملت-2200-1403/03/23 (ضملت3037)</t>
  </si>
  <si>
    <t>اختیارخ وبملت-2000-1403/03/23 (ضملت3036)</t>
  </si>
  <si>
    <t>اختیارخ شستا-1100-1403/04/13 (ضستا4016)</t>
  </si>
  <si>
    <t>اختیارخ وبملت-1900-1403/03/23 (ضملت3035)</t>
  </si>
  <si>
    <t>اختیارخ وبملت-1800-1403/03/23 (ضملت3034)</t>
  </si>
  <si>
    <t>اختیارخ ذوب-477-1403/03/23 (ضذوب3031)</t>
  </si>
  <si>
    <t>اختیارخ خساپا-2600-1403/04/20 (ضسپا4004)</t>
  </si>
  <si>
    <t>اختیارخ شپنا-5507-1403/02/09 (ضشنا2039)</t>
  </si>
  <si>
    <t>اختیارخ خساپا-1900-1403/04/20 (ضسپا4000)</t>
  </si>
  <si>
    <t>اختیارخ خودرو-3250-1403/03/09 (ضخود3085)</t>
  </si>
  <si>
    <t>اختیارخ فولاد-3500-1403/03/30 (ضفلا3031)</t>
  </si>
  <si>
    <t>اختیارخ خودرو-2800-1403/04/06 (ضخود4041)</t>
  </si>
  <si>
    <t>اختیارخ خپارس-850-14030410 (ضخپارس400)</t>
  </si>
  <si>
    <t>اختیارخ خپارس-900-14030410 (ضخپارس401)</t>
  </si>
  <si>
    <t>اختیارخ خپارس-950-14030410 (ضخپارس402)</t>
  </si>
  <si>
    <t>اختیارخ شستا-1000-1403/05/03 (ضستا5016)</t>
  </si>
  <si>
    <t>اختیارخ دی-750-14030410 (ضدی400)</t>
  </si>
  <si>
    <t>اختیارخ وبملت-1618-1403/05/24 (ضملت5000)</t>
  </si>
  <si>
    <t>اختیارخ دی-800-14030410 (ضدی401)</t>
  </si>
  <si>
    <t>اختیارخ فولاد-5500-1403/03/30 (ضفلا3036)</t>
  </si>
  <si>
    <t>اختیارخ وبملت-1918-1403/05/24 (ضملت5003)</t>
  </si>
  <si>
    <t>اختیارخ شستا-1200-1403/04/13 (ضستا4017)</t>
  </si>
  <si>
    <t>اختیارخ شتاب-7000-1403/02/05 (ضتاب0202)</t>
  </si>
  <si>
    <t>اختیارخ شتاب-10000-1403/02/05 (ضتاب0206)</t>
  </si>
  <si>
    <t>اختیارخ وکغدیر-16000-03/05/10 (ضغدی5007)</t>
  </si>
  <si>
    <t>اختیارخ خساپا-3250-1403/04/20 (ضسپا4007)</t>
  </si>
  <si>
    <t>اختیارخ شتاب-14000-1403/04/20 (ضتاب4009)</t>
  </si>
  <si>
    <t>اختیارخ کرمان-1298-14030305 (ضکرمان303)</t>
  </si>
  <si>
    <t>اختیارخ وکغدیر-15000-03/05/10 (ضغدی5006)</t>
  </si>
  <si>
    <t>اختیارخ شستا-1000-1403/04/13 (ضستا4015)</t>
  </si>
  <si>
    <t>اختیارخ خساپا-2800-1403/04/20 (ضسپا4005)</t>
  </si>
  <si>
    <t>اختیارخ خساپا-2400-1403/04/20 (ضسپا4003)</t>
  </si>
  <si>
    <t>اختیارخ وکغدیر-18000-03/05/10 (ضغدی5008)</t>
  </si>
  <si>
    <t>اختیارخ شستا-800-1403/05/03 (ضستا5014)</t>
  </si>
  <si>
    <t>اختیارخ خودرو-3500-1403/04/06 (ضخود4044)</t>
  </si>
  <si>
    <t>اختیارخ شستا-900-1403/05/03 (ضستا5015)</t>
  </si>
  <si>
    <t>اختیارخ خساپا-3500-1403/04/20 (ضسپا4008)</t>
  </si>
  <si>
    <t>اختیارخ خساپا-3000-1403/04/20 (ضسپا4006)</t>
  </si>
  <si>
    <t>اختیارخ شستا-1200-1403/05/03 (ضستا5018)</t>
  </si>
  <si>
    <t>اختیارخ خساپا-3750-1403/04/20 (ضسپا4009)</t>
  </si>
  <si>
    <t>اختیارخ وتجارت-1434-1403/04/13 (ضجار4005)</t>
  </si>
  <si>
    <t>اختیارخ شبندر-11000-1403/04/06 (ضبدر4007)</t>
  </si>
  <si>
    <t>اختیارخ وبملت-2118-1403/05/24 (ضملت5004)</t>
  </si>
  <si>
    <t>اختیارخ وبملت-2318-1403/05/24 (ضملت5005)</t>
  </si>
  <si>
    <t>اختیارخ شستا-800-1403/06/11 (ضستا6016)</t>
  </si>
  <si>
    <t>اختیارخ وتجارت-1534-1403/04/13 (ضجار4006)</t>
  </si>
  <si>
    <t>اختیارخ خساپا-2200-1403/04/20 (ضسپا4002)</t>
  </si>
  <si>
    <t>اختیارخ فولاد-5000-1403/03/30 (ضفلا3035)</t>
  </si>
  <si>
    <t>اختیارخ وبملت-1700-1403/03/23 (ضملت3033)</t>
  </si>
  <si>
    <t>اختیارخ شستا-1200-1403/06/11 (ضستا6020)</t>
  </si>
  <si>
    <t>اختیارخ شتاب-10000-1403/04/20 (ضتاب4005)</t>
  </si>
  <si>
    <t>اختیارخ وتجارت-1034-1403/04/13 (ضجار4001)</t>
  </si>
  <si>
    <t>اختیارخ وبصادر-1783-1403/05/17 (ضصاد5004)</t>
  </si>
  <si>
    <t>اختیارخ کرمان-1200-14030417 (ضکرمان405)</t>
  </si>
  <si>
    <t>اختیارخ شستا-1100-1403/06/11 (ضستا6019)</t>
  </si>
  <si>
    <t>اختیارخ شپنا-5500-1403/04/13 (ضشنا4007)</t>
  </si>
  <si>
    <t>اختیارخ شپنا-6000-1403/04/13 (ضشنا4008)</t>
  </si>
  <si>
    <t>اختیارخ شپنا-6500-1403/04/13 (ضشنا4009)</t>
  </si>
  <si>
    <t>اختیارخ شبندر-12000-1403/04/06 (ضبدر4008)</t>
  </si>
  <si>
    <t>اختیارخ وتجارت-1134-1403/04/13 (ضجار4002)</t>
  </si>
  <si>
    <t>اختیارخ خودرو-1900-1403/04/06 (ضخود4036)</t>
  </si>
  <si>
    <t>اختیارخ شستا-1000-1403/06/11 (ضستا6018)</t>
  </si>
  <si>
    <t>اختیارخ خودرو-2400-1403/04/06 (ضخود4039)</t>
  </si>
  <si>
    <t>اختیارخ خودرو-2600-1403/04/06 (ضخود4040)</t>
  </si>
  <si>
    <t>اختیارخ اهرم-20000-1403/04/27 (ضهرم4004)</t>
  </si>
  <si>
    <t>اختیارخ خودرو-1800-1403/04/06 (ضخود4035)</t>
  </si>
  <si>
    <t>اختیارخ فخوز-3500-1403/04/06 (ضخوز4004)</t>
  </si>
  <si>
    <t>اختیارخ ذوب-400-1403/05/24 (ضذوب5002)</t>
  </si>
  <si>
    <t>اختیارخ فصبا-4000-14030521 (ضفصبا505)</t>
  </si>
  <si>
    <t>اختیارخ شستا-1300-1403/04/13 (ضستا4018)</t>
  </si>
  <si>
    <t>اختیارخ ذوب-300-1403/05/24 (ضذوب5001)</t>
  </si>
  <si>
    <t>اختیارخ اهرم-18000-1403/03/23 (ضهرم3005)</t>
  </si>
  <si>
    <t>اختیارخ وبصادر-1900-1403/03/23 (ضصاد3042)</t>
  </si>
  <si>
    <t>اختیارخ های وب-678-1403/05/28 (ضهای5000)</t>
  </si>
  <si>
    <t>اختیارخ شستا-700-1403/04/13 (ضستا4012)</t>
  </si>
  <si>
    <t>اختیارخ شستا-800-1403/04/13 (ضستا4013)</t>
  </si>
  <si>
    <t>اختیارخ شستا-900-1403/04/13 (ضستا4014)</t>
  </si>
  <si>
    <t>اختیارخ خودرو-2800-1403/05/10 (ضخود5030)</t>
  </si>
  <si>
    <t>اختیارخ ذوب-400-1403/07/22 (ضذوب7017)</t>
  </si>
  <si>
    <t>اختیارخ فولاد-4600-1403/05/31 (ضفلا5004)</t>
  </si>
  <si>
    <t>اختیارخ ذوب-200-1403/05/24 (ضذوب5000)</t>
  </si>
  <si>
    <t>اختیارخ کرمان-1000-14030514 (ضکرمان504)</t>
  </si>
  <si>
    <t>اختیارخ کرمان-1000-14030417 (ضکرمان403)</t>
  </si>
  <si>
    <t>اختیارخ فملی-6630-1403/05/17 (ضملی5005)</t>
  </si>
  <si>
    <t>اختیارخ خودرو-3250-1403/05/10 (ضخود5032)</t>
  </si>
  <si>
    <t>اختیارخ خودرو-2600-1403/05/10 (ضخود5029)</t>
  </si>
  <si>
    <t>اختیارخ خودرو-2800-1403/06/07 (ضخود6030)</t>
  </si>
  <si>
    <t>اختیارخ خساپا-2400-1403/05/24 (ضسپا5005)</t>
  </si>
  <si>
    <t>اختیارخ خودرو-2600-1403/06/07 (ضخود6029)</t>
  </si>
  <si>
    <t>اختیارخ موج-12500-14030403 (ضموج406)</t>
  </si>
  <si>
    <t>اختیارخ خپارس-700-14030514 (ضخپارس500)</t>
  </si>
  <si>
    <t>اختیارخ شتاب-11000-1403/04/20 (ضتاب4006)</t>
  </si>
  <si>
    <t>اختیارخ شستا-700-1403/06/11 (ضستا6015)</t>
  </si>
  <si>
    <t>اختیارخ وتجارت-1434-1403/06/21 (ضجار6019)</t>
  </si>
  <si>
    <t>اختیارخ شستا-1000-1403/08/09 (ضستا8025)</t>
  </si>
  <si>
    <t>اختیارخ وبملت-2200-1403/07/25 (ضملت7017)</t>
  </si>
  <si>
    <t>اختیارخ خودرو-3250-1403/06/07 (ضخود6032)</t>
  </si>
  <si>
    <t>اختیارخ دی-700-14030508 (ضدی522)</t>
  </si>
  <si>
    <t>اختیارخ شستا-1300-1403/05/03 (ضستا5019)</t>
  </si>
  <si>
    <t>اختیارخ کرمان-950-14030417 (ضکرمان402)</t>
  </si>
  <si>
    <t>اختیارخ شستا-1200-1403/09/14 (ضستا9027)</t>
  </si>
  <si>
    <t>اختیارخ شستا-1100-1403/09/14 (ضستا9026)</t>
  </si>
  <si>
    <t>اختیارخ شستا-700-1403/07/11 (ضستا7022)</t>
  </si>
  <si>
    <t>اختیارخ خساپا-2600-1403/05/24 (ضسپا5006)</t>
  </si>
  <si>
    <t>اختیارخ شستا-1100-1403/07/11 (ضستا7026)</t>
  </si>
  <si>
    <t>اختیارخ شستا-1000-1403/07/11 (ضستا7025)</t>
  </si>
  <si>
    <t>اختیارخ ذوب-500-1403/05/24 (ضذوب5003)</t>
  </si>
  <si>
    <t>اختیارخ شتاب-8000-1403/04/20 (ضتاب4003)</t>
  </si>
  <si>
    <t>اختیارخ خساپا-2000-1403/08/30 (ضسپا8063)</t>
  </si>
  <si>
    <t>اختیارخ خساپا-1900-1403/06/28 (ضسپا6019)</t>
  </si>
  <si>
    <t>اختیارخ خودرو-2000-1403/08/02 (ضخود8032)</t>
  </si>
  <si>
    <t>اختیارخ شپنا-4890-1403/06/21 (ضشنا6016)</t>
  </si>
  <si>
    <t>اختیارخ فملی-7630-1403/05/17 (ضملی5007)</t>
  </si>
  <si>
    <t>اختیارخ فولاد-5100-1403/05/31 (ضفلا5005)</t>
  </si>
  <si>
    <t>اختیارخ شستا-1300-1403/06/11 (ضستا6021)</t>
  </si>
  <si>
    <t>اختیارخ خساپا-2200-1403/05/24 (ضسپا5004)</t>
  </si>
  <si>
    <t>اختیارخ وبملت-2400-1403/07/25 (ضملت7018)</t>
  </si>
  <si>
    <t>اختیارخ کوثر-1812-14030702 (ضکوثر705)</t>
  </si>
  <si>
    <t>اختیارخ اهرم-22000-1403/04/27 (ضهرم4005)</t>
  </si>
  <si>
    <t>اختیارخ شستا-1200-1403/07/11 (ضستا7027)</t>
  </si>
  <si>
    <t>اختیارخ شستا-1100-1403/08/09 (ضستا8026)</t>
  </si>
  <si>
    <t>اختیارخ شتاب-9000-1403/06/07 (ضتاب6002)</t>
  </si>
  <si>
    <t>اختیارخ خودرو-1900-1403/07/04 (ضخود7105)</t>
  </si>
  <si>
    <t>اختیارخ خودرو-2000-1403/07/04 (ضخود7106)</t>
  </si>
  <si>
    <t>اختیارخ خودرو-2200-1403/06/07 (ضخود6027)</t>
  </si>
  <si>
    <t>اختیارخ دی-650-14030508 (ضدی521)</t>
  </si>
  <si>
    <t>اختیارخ خودرو-2600-1403/07/04 (ضخود7109)</t>
  </si>
  <si>
    <t>اختیارخ شستا-1000-1403/09/14 (ضستا9025)</t>
  </si>
  <si>
    <t>اختیارخ خساپا-2800-1403/05/24 (ضسپا5007)</t>
  </si>
  <si>
    <t>اختیارخ خودرو-2800-1403/07/04 (ضخود7110)</t>
  </si>
  <si>
    <t>اختیارخ خساپا-1700-1403/08/30 (ضسپا8060)</t>
  </si>
  <si>
    <t>اختیارخ شستا-1100-1403/10/12 (ضستا1035)</t>
  </si>
  <si>
    <t>اختیارخ خودرو-2200-1403/09/07 (ضخود9026)</t>
  </si>
  <si>
    <t>اختیارخ خودرو-1900-1403/09/07 (ضخود9024)</t>
  </si>
  <si>
    <t>اختیارخ شستا-700-1403/09/14 (ضستا9022)</t>
  </si>
  <si>
    <t>اختیارخ وتجارت-1534-1403/06/21 (ضجار6020)</t>
  </si>
  <si>
    <t>اختیارخ شستا-800-1403/09/14 (ضستا9023)</t>
  </si>
  <si>
    <t>اختیارخ فولاد-4100-1403/05/31 (ضفلا5003)</t>
  </si>
  <si>
    <t>اختیارخ خساپا-2400-1403/06/28 (ضسپا6022)</t>
  </si>
  <si>
    <t>اختیارخ خودرو-2400-1403/07/04 (ضخود7108)</t>
  </si>
  <si>
    <t>اختیارخ خودرو-2400-1403/08/02 (ضخود8034)</t>
  </si>
  <si>
    <t>اختیارخ وبملت-2000-1403/07/25 (ضملت7016)</t>
  </si>
  <si>
    <t>اختیارخ خساپا-2200-1403/06/28 (ضسپا6021)</t>
  </si>
  <si>
    <t>اختیارخ خساپا-2600-1403/06/28 (ضسپا6023)</t>
  </si>
  <si>
    <t>اختیارخ خودرو-2800-1403/10/05 (ضخود1086)</t>
  </si>
  <si>
    <t>اختیارخ خساپا-2200-1403/08/30 (ضسپا8064)</t>
  </si>
  <si>
    <t>اختیارخ خساپا-2400-1403/08/30 (ضسپا8065)</t>
  </si>
  <si>
    <t>اختیارخ خودرو-2200-1403/07/04 (ضخود7107)</t>
  </si>
  <si>
    <t>اختیارخ شستا-900-1403/08/09 (ضستا8024)</t>
  </si>
  <si>
    <t>اختیارخ خودرو-2600-1403/08/02 (ضخود8035)</t>
  </si>
  <si>
    <t>اختیارخ وتجارت-1300-1403/07/11 (ضجار7063)</t>
  </si>
  <si>
    <t>اختیارخ وبملت-1500-1403/09/28 (ضملت9013)</t>
  </si>
  <si>
    <t>اختیارخ شستا-1200-1403/08/09 (ضستا8027)</t>
  </si>
  <si>
    <t>اختیارخ وتجارت-1634-1403/06/21 (ضجار6021)</t>
  </si>
  <si>
    <t>اختیارخ وتجارت-1734-1403/06/21 (ضجار6022)</t>
  </si>
  <si>
    <t>گواهی شمش طلا (شمش طلا)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</si>
  <si>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</si>
  <si>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</si>
  <si>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</si>
  <si>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تامین سرمایه دماوند (حق تقدم) (تماوندح)</t>
  </si>
  <si>
    <t>گسترش سوخت سبز زاگرس (حق تقدم) (شگسترح)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</si>
  <si>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</si>
  <si>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</si>
  <si>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</si>
  <si>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</si>
  <si>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</si>
  <si>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</si>
  <si>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</si>
  <si>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</si>
  <si>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</si>
  <si>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</si>
  <si>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</si>
  <si>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</si>
  <si>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</si>
  <si>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</si>
  <si>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</si>
  <si>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</si>
  <si>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</si>
  <si>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کارمزد ابطال واحدهای سرمایه گذاری</t>
  </si>
  <si>
    <t>تعدیل کارمزد کارگزاری</t>
  </si>
  <si>
    <t>بانک گردشگری- جاری 10.71.1681546.1</t>
  </si>
  <si>
    <t xml:space="preserve">یادداشت </t>
  </si>
  <si>
    <t>1403/04/10</t>
  </si>
  <si>
    <t>1403/02/26</t>
  </si>
  <si>
    <t>1402/05/21</t>
  </si>
  <si>
    <t>1403/02/22</t>
  </si>
  <si>
    <t>1402/12/08</t>
  </si>
  <si>
    <t>1402/08/24</t>
  </si>
  <si>
    <t>1402/09/22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</si>
</sst>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-_ر_ي_ا_ل_ ;_ * #,##0.00\-_ر_ي_ا_ل_ ;_ * &quot;-&quot;??_-_ر_ي_ا_ل_ ;_ @_ "/>
    <numFmt numFmtId="165" formatCode="#,##0;\(#,##0\);"/>
    <numFmt numFmtId="166" formatCode="#,##0.00;\(#,##0.00\);"/>
    <numFmt numFmtId="167" formatCode="#,##0.0;\(#,##0.0\);"/>
  </numFmts>
  <fonts count="30">
    <font>
      <sz val="11"/>
      <color theme="1"/>
      <name val="B Nazanin"/>
      <family val="2"/>
      <scheme val="minor"/>
    </font>
    <font>
      <sz val="12"/>
      <color theme="1"/>
      <name val="B Nazanin"/>
      <family val="2"/>
      <charset val="178"/>
    </font>
    <font>
      <sz val="12"/>
      <color theme="1"/>
      <name val="B Nazanin"/>
      <family val="2"/>
      <charset val="178"/>
    </font>
    <font>
      <sz val="12"/>
      <color theme="1"/>
      <name val="B Nazanin"/>
      <family val="2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u/>
      <sz val="14"/>
      <name val="B Nazanin"/>
      <charset val="178"/>
    </font>
    <font>
      <sz val="14"/>
      <color indexed="8"/>
      <name val="B Nazanin"/>
      <charset val="178"/>
    </font>
    <font>
      <sz val="11"/>
      <color indexed="8"/>
      <name val="B Nazanin"/>
      <charset val="178"/>
    </font>
    <font>
      <sz val="12"/>
      <color indexed="8"/>
      <name val="B Nazanin"/>
      <charset val="178"/>
    </font>
    <font>
      <b/>
      <sz val="12"/>
      <color indexed="8"/>
      <name val="B Nazanin"/>
      <charset val="178"/>
    </font>
    <font>
      <sz val="13"/>
      <color indexed="8"/>
      <name val="B Nazanin"/>
      <charset val="178"/>
    </font>
    <font>
      <sz val="11"/>
      <color theme="0"/>
      <name val="B Nazanin"/>
      <charset val="178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2"/>
      <color rgb="FF0062AC"/>
      <name val="B Nazanin"/>
      <charset val="178"/>
    </font>
    <font>
      <b/>
      <sz val="12"/>
      <color rgb="FF0062AC"/>
      <name val="B Nazanin"/>
      <charset val="178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theme="1"/>
      <name val="B Nazanin"/>
      <charset val="178"/>
      <scheme val="minor"/>
    </font>
    <font>
      <sz val="12"/>
      <color theme="1"/>
      <name val="B Nazanin"/>
      <charset val="178"/>
      <scheme val="minor"/>
    </font>
    <font>
      <sz val="12"/>
      <color rgb="FF0062AC"/>
      <name val="B Nazanin"/>
      <charset val="178"/>
      <scheme val="minor"/>
    </font>
    <font>
      <sz val="12"/>
      <color rgb="FF000000"/>
      <name val="B Nazanin"/>
      <charset val="178"/>
      <scheme val="minor"/>
    </font>
    <font>
      <sz val="11"/>
      <color theme="1"/>
      <name val="B Nazanin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6" fillId="0" borderId="0"/>
    <xf numFmtId="164" fontId="29" fillId="0" borderId="0" applyFont="0" applyFill="0" applyBorder="0" applyAlignment="0" applyProtection="0"/>
  </cellStyleXfs>
  <cellXfs count="138">
    <xf numFmtId="0" fontId="0" fillId="0" borderId="0" xfId="0"/>
    <xf numFmtId="0" fontId="8" fillId="0" borderId="0" xfId="1" applyFont="1"/>
    <xf numFmtId="0" fontId="9" fillId="0" borderId="0" xfId="1" applyFont="1"/>
    <xf numFmtId="0" fontId="10" fillId="0" borderId="0" xfId="1" applyFont="1"/>
    <xf numFmtId="0" fontId="13" fillId="3" borderId="0" xfId="1" applyFont="1" applyFill="1"/>
    <xf numFmtId="0" fontId="14" fillId="0" borderId="0" xfId="0" applyFont="1"/>
    <xf numFmtId="0" fontId="14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 vertical="center" readingOrder="2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" fontId="16" fillId="0" borderId="0" xfId="0" applyNumberFormat="1" applyFont="1" applyAlignment="1">
      <alignment horizontal="center" vertical="center"/>
    </xf>
    <xf numFmtId="37" fontId="16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 readingOrder="2"/>
    </xf>
    <xf numFmtId="166" fontId="16" fillId="0" borderId="0" xfId="0" applyNumberFormat="1" applyFont="1" applyAlignment="1">
      <alignment horizontal="center" vertical="center" readingOrder="2"/>
    </xf>
    <xf numFmtId="0" fontId="16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center" vertical="center" readingOrder="2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65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right" vertical="center" readingOrder="2"/>
    </xf>
    <xf numFmtId="165" fontId="19" fillId="0" borderId="0" xfId="0" applyNumberFormat="1" applyFont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166" fontId="16" fillId="0" borderId="10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66" fontId="22" fillId="0" borderId="0" xfId="0" applyNumberFormat="1" applyFont="1" applyAlignment="1">
      <alignment horizontal="center" vertical="center" wrapText="1" readingOrder="2"/>
    </xf>
    <xf numFmtId="166" fontId="22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 readingOrder="2"/>
    </xf>
    <xf numFmtId="0" fontId="23" fillId="0" borderId="0" xfId="0" applyFont="1" applyAlignment="1">
      <alignment horizontal="center" vertical="center" wrapText="1" readingOrder="2"/>
    </xf>
    <xf numFmtId="0" fontId="22" fillId="0" borderId="0" xfId="0" applyFont="1" applyAlignment="1">
      <alignment horizontal="right" vertical="center" wrapText="1" readingOrder="2"/>
    </xf>
    <xf numFmtId="3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 readingOrder="2"/>
    </xf>
    <xf numFmtId="0" fontId="24" fillId="0" borderId="0" xfId="0" applyFont="1" applyAlignment="1">
      <alignment vertical="center" readingOrder="2"/>
    </xf>
    <xf numFmtId="0" fontId="24" fillId="0" borderId="0" xfId="0" applyFont="1" applyAlignment="1">
      <alignment horizontal="center" vertical="center" readingOrder="2"/>
    </xf>
    <xf numFmtId="166" fontId="24" fillId="0" borderId="0" xfId="0" applyNumberFormat="1" applyFont="1" applyAlignment="1">
      <alignment horizontal="center" vertical="center" readingOrder="2"/>
    </xf>
    <xf numFmtId="0" fontId="16" fillId="0" borderId="1" xfId="0" applyFont="1" applyBorder="1" applyAlignment="1">
      <alignment horizontal="right" vertical="center"/>
    </xf>
    <xf numFmtId="165" fontId="24" fillId="0" borderId="0" xfId="0" applyNumberFormat="1" applyFont="1" applyAlignment="1">
      <alignment horizontal="center" vertical="center" readingOrder="2"/>
    </xf>
    <xf numFmtId="0" fontId="26" fillId="0" borderId="0" xfId="0" applyFont="1"/>
    <xf numFmtId="0" fontId="28" fillId="0" borderId="1" xfId="0" applyFont="1" applyBorder="1" applyAlignment="1">
      <alignment horizontal="right" vertical="center" readingOrder="2"/>
    </xf>
    <xf numFmtId="0" fontId="28" fillId="0" borderId="1" xfId="0" applyFont="1" applyBorder="1" applyAlignment="1">
      <alignment vertical="center" readingOrder="2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66" fontId="26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right" vertical="center" readingOrder="1"/>
    </xf>
    <xf numFmtId="166" fontId="28" fillId="0" borderId="0" xfId="0" applyNumberFormat="1" applyFont="1" applyAlignment="1">
      <alignment horizontal="center" vertical="center" readingOrder="2"/>
    </xf>
    <xf numFmtId="165" fontId="26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8" fillId="0" borderId="3" xfId="0" applyFont="1" applyBorder="1" applyAlignment="1">
      <alignment horizontal="center" vertical="center" readingOrder="2"/>
    </xf>
    <xf numFmtId="0" fontId="28" fillId="0" borderId="0" xfId="0" applyFont="1" applyAlignment="1">
      <alignment vertical="center" readingOrder="2"/>
    </xf>
    <xf numFmtId="0" fontId="28" fillId="0" borderId="2" xfId="0" applyFont="1" applyBorder="1" applyAlignment="1">
      <alignment horizontal="center" vertical="center" readingOrder="2"/>
    </xf>
    <xf numFmtId="0" fontId="28" fillId="0" borderId="0" xfId="0" applyFont="1" applyAlignment="1">
      <alignment horizontal="center" vertical="center" readingOrder="2"/>
    </xf>
    <xf numFmtId="0" fontId="28" fillId="0" borderId="1" xfId="0" applyFont="1" applyBorder="1" applyAlignment="1">
      <alignment horizontal="center" vertical="center" readingOrder="2"/>
    </xf>
    <xf numFmtId="0" fontId="28" fillId="0" borderId="0" xfId="0" applyFont="1" applyAlignment="1">
      <alignment horizontal="right" vertical="center" readingOrder="2"/>
    </xf>
    <xf numFmtId="3" fontId="19" fillId="0" borderId="0" xfId="0" applyNumberFormat="1" applyFont="1" applyAlignment="1">
      <alignment horizontal="center" vertical="center"/>
    </xf>
    <xf numFmtId="0" fontId="16" fillId="0" borderId="8" xfId="0" applyFont="1" applyBorder="1" applyAlignment="1">
      <alignment horizontal="center" vertical="center" readingOrder="2"/>
    </xf>
    <xf numFmtId="0" fontId="16" fillId="0" borderId="6" xfId="0" applyFont="1" applyBorder="1" applyAlignment="1">
      <alignment horizontal="center" vertical="center" readingOrder="2"/>
    </xf>
    <xf numFmtId="0" fontId="16" fillId="0" borderId="0" xfId="0" applyFont="1" applyAlignment="1">
      <alignment horizontal="right" vertical="center" readingOrder="2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1"/>
    </xf>
    <xf numFmtId="49" fontId="16" fillId="0" borderId="0" xfId="0" applyNumberFormat="1" applyFont="1" applyAlignment="1">
      <alignment horizontal="right" vertical="center" readingOrder="2"/>
    </xf>
    <xf numFmtId="166" fontId="17" fillId="0" borderId="0" xfId="0" applyNumberFormat="1" applyFont="1" applyAlignment="1">
      <alignment horizontal="center" vertical="center" readingOrder="2"/>
    </xf>
    <xf numFmtId="165" fontId="26" fillId="0" borderId="10" xfId="0" applyNumberFormat="1" applyFont="1" applyBorder="1" applyAlignment="1">
      <alignment horizontal="center" vertical="center"/>
    </xf>
    <xf numFmtId="166" fontId="26" fillId="0" borderId="10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/>
    </xf>
    <xf numFmtId="2" fontId="26" fillId="0" borderId="0" xfId="0" applyNumberFormat="1" applyFont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164" fontId="16" fillId="0" borderId="0" xfId="2" applyFont="1"/>
    <xf numFmtId="3" fontId="16" fillId="0" borderId="0" xfId="0" applyNumberFormat="1" applyFont="1"/>
    <xf numFmtId="164" fontId="16" fillId="0" borderId="0" xfId="0" applyNumberFormat="1" applyFont="1"/>
    <xf numFmtId="0" fontId="16" fillId="4" borderId="0" xfId="0" applyFont="1" applyFill="1"/>
    <xf numFmtId="165" fontId="28" fillId="0" borderId="0" xfId="0" applyNumberFormat="1" applyFont="1" applyAlignment="1">
      <alignment horizontal="center" vertical="center" readingOrder="2"/>
    </xf>
    <xf numFmtId="37" fontId="2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0" xfId="1" applyFont="1"/>
    <xf numFmtId="0" fontId="12" fillId="0" borderId="0" xfId="1" applyFont="1"/>
    <xf numFmtId="165" fontId="1" fillId="0" borderId="0" xfId="0" applyNumberFormat="1" applyFont="1" applyAlignment="1">
      <alignment horizontal="center" vertical="center"/>
    </xf>
    <xf numFmtId="37" fontId="7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readingOrder="2"/>
    </xf>
    <xf numFmtId="0" fontId="16" fillId="0" borderId="1" xfId="0" applyFont="1" applyBorder="1" applyAlignment="1">
      <alignment horizontal="center" vertical="center" readingOrder="2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readingOrder="2"/>
    </xf>
    <xf numFmtId="0" fontId="17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readingOrder="2"/>
    </xf>
    <xf numFmtId="0" fontId="19" fillId="0" borderId="2" xfId="0" applyFont="1" applyBorder="1" applyAlignment="1">
      <alignment horizontal="center" vertical="center" readingOrder="2"/>
    </xf>
    <xf numFmtId="0" fontId="19" fillId="0" borderId="1" xfId="0" applyFont="1" applyBorder="1" applyAlignment="1">
      <alignment horizontal="center" vertical="center" readingOrder="2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1" xfId="0" applyFont="1" applyBorder="1" applyAlignment="1">
      <alignment horizontal="center" vertical="center" wrapText="1" readingOrder="2"/>
    </xf>
    <xf numFmtId="0" fontId="19" fillId="0" borderId="2" xfId="0" applyFont="1" applyBorder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right" vertical="center" readingOrder="2"/>
    </xf>
    <xf numFmtId="166" fontId="16" fillId="0" borderId="0" xfId="0" applyNumberFormat="1" applyFont="1" applyAlignment="1">
      <alignment horizontal="center" vertical="center" readingOrder="2"/>
    </xf>
    <xf numFmtId="0" fontId="16" fillId="0" borderId="5" xfId="0" applyFont="1" applyBorder="1" applyAlignment="1">
      <alignment horizontal="center" vertical="center" readingOrder="2"/>
    </xf>
    <xf numFmtId="0" fontId="16" fillId="0" borderId="6" xfId="0" applyFont="1" applyBorder="1" applyAlignment="1">
      <alignment horizontal="center" vertical="center" readingOrder="2"/>
    </xf>
    <xf numFmtId="0" fontId="16" fillId="0" borderId="7" xfId="0" applyFont="1" applyBorder="1" applyAlignment="1">
      <alignment horizontal="center" vertical="center" readingOrder="2"/>
    </xf>
    <xf numFmtId="0" fontId="24" fillId="0" borderId="1" xfId="0" applyFont="1" applyBorder="1" applyAlignment="1">
      <alignment horizontal="center" vertical="center" readingOrder="2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 readingOrder="2"/>
    </xf>
    <xf numFmtId="0" fontId="28" fillId="0" borderId="0" xfId="0" applyFont="1" applyAlignment="1">
      <alignment horizontal="center" vertical="center" readingOrder="2"/>
    </xf>
    <xf numFmtId="0" fontId="27" fillId="0" borderId="0" xfId="0" applyFont="1" applyAlignment="1">
      <alignment horizontal="right" vertical="center" readingOrder="2"/>
    </xf>
    <xf numFmtId="0" fontId="28" fillId="0" borderId="1" xfId="0" applyFont="1" applyBorder="1" applyAlignment="1">
      <alignment horizontal="center" vertical="center" readingOrder="2"/>
    </xf>
    <xf numFmtId="0" fontId="26" fillId="0" borderId="2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readingOrder="2"/>
    </xf>
    <xf numFmtId="0" fontId="26" fillId="0" borderId="1" xfId="0" applyFont="1" applyBorder="1" applyAlignment="1">
      <alignment vertical="center"/>
    </xf>
  </cellXfs>
  <cellStyles count="3">
    <cellStyle name="Comma" xfId="2" builtinId="3"/>
    <cellStyle name="Normal" xfId="0" builtinId="0"/>
    <cellStyle name="Normal 2 2" xfId="1" xr:uid="{0A2EB118-C7D2-407F-8B14-253B11B9363A}"/>
  </cellStyles>
  <dxfs count="171"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name val="B Nazanin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name val="B Nazanin"/>
        <scheme val="none"/>
      </font>
      <numFmt numFmtId="165" formatCode="#,##0;\(#,##0\);"/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  <numFmt numFmtId="1" formatCode="0"/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7" formatCode="#,##0.0;\(#,##0.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41F72903-CABA-4EFF-911F-0348B2E32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270650" y="1143000"/>
          <a:ext cx="127635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36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82E9CE-459D-F221-734C-A8F29DBA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689375" y="0"/>
          <a:ext cx="5915025" cy="8782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65" headerRowCount="0" headerRowDxfId="170" dataDxfId="169" totalsRowDxfId="168">
  <tableColumns count="13">
    <tableColumn id="1" xr3:uid="{00000000-0010-0000-0000-000001000000}" name="پالایش نفت اصفهان (شپنا)" dataDxfId="167"/>
    <tableColumn id="2" xr3:uid="{00000000-0010-0000-0000-000002000000}" name="603872" dataDxfId="166"/>
    <tableColumn id="3" xr3:uid="{00000000-0010-0000-0000-000003000000}" name="3425837118.0000" dataDxfId="165"/>
    <tableColumn id="4" xr3:uid="{00000000-0010-0000-0000-000004000000}" name="2742074300.0000" dataDxfId="164"/>
    <tableColumn id="5" xr3:uid="{00000000-0010-0000-0000-000005000000}" name="43665" dataDxfId="163"/>
    <tableColumn id="6" xr3:uid="{00000000-0010-0000-0000-000006000000}" name="190559765.0000" dataDxfId="162"/>
    <tableColumn id="7" xr3:uid="{00000000-0010-0000-0000-000007000000}" name="0" dataDxfId="161"/>
    <tableColumn id="8" xr3:uid="{00000000-0010-0000-0000-000008000000}" name="0.0000" dataDxfId="160"/>
    <tableColumn id="9" xr3:uid="{00000000-0010-0000-0000-000009000000}" name="647537" dataDxfId="159"/>
    <tableColumn id="10" xr3:uid="{00000000-0010-0000-0000-00000A000000}" name="4044.0000" dataDxfId="158"/>
    <tableColumn id="11" xr3:uid="{00000000-0010-0000-0000-00000B000000}" name="3616396883.0000" dataDxfId="157"/>
    <tableColumn id="12" xr3:uid="{00000000-0010-0000-0000-00000C000000}" name="2603058725.0000" dataDxfId="156"/>
    <tableColumn id="13" xr3:uid="{00000000-0010-0000-0000-00000D000000}" name="0.02" dataDxfId="155">
      <calculatedColumnFormula>Table1[[#This Row],[2603058725.0000]]/17723734140591*100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I155" headerRowCount="0" headerRowDxfId="52" dataDxfId="51" totalsRowDxfId="50">
  <tableColumns count="9">
    <tableColumn id="1" xr3:uid="{00000000-0010-0000-0A00-000001000000}" name="زامیاد (خزامیا)" dataDxfId="49"/>
    <tableColumn id="2" xr3:uid="{00000000-0010-0000-0A00-000002000000}" name="2855" dataDxfId="48"/>
    <tableColumn id="3" xr3:uid="{00000000-0010-0000-0A00-000003000000}" name="9969943.0" dataDxfId="47"/>
    <tableColumn id="4" xr3:uid="{00000000-0010-0000-0A00-000004000000}" name="-11579096.0" dataDxfId="46"/>
    <tableColumn id="5" xr3:uid="{00000000-0010-0000-0A00-000005000000}" name="-1609153.0" dataDxfId="45"/>
    <tableColumn id="6" xr3:uid="{00000000-0010-0000-0A00-000006000000}" name="Column6" dataDxfId="44"/>
    <tableColumn id="7" xr3:uid="{00000000-0010-0000-0A00-000007000000}" name="Column7" dataDxfId="43"/>
    <tableColumn id="8" xr3:uid="{00000000-0010-0000-0A00-000008000000}" name="-5017733.0" dataDxfId="42"/>
    <tableColumn id="9" xr3:uid="{00000000-0010-0000-0A00-000009000000}" name="4952210.0" dataDxfId="41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:I22" headerRowCount="0" headerRowDxfId="40" dataDxfId="39" totalsRowDxfId="38">
  <tableColumns count="9">
    <tableColumn id="1" xr3:uid="{00000000-0010-0000-0B00-000001000000}" name="صکوک مرابحه فولاژ612-بدون ضامن (صفولا612)" dataDxfId="37"/>
    <tableColumn id="2" xr3:uid="{00000000-0010-0000-0B00-000002000000}" name="95826365231.0000" dataDxfId="36"/>
    <tableColumn id="3" xr3:uid="{00000000-0010-0000-0B00-000003000000}" name="-8452147.0" dataDxfId="35"/>
    <tableColumn id="4" xr3:uid="{00000000-0010-0000-0B00-000004000000}" name="-82172853.0000" dataDxfId="34"/>
    <tableColumn id="5" xr3:uid="{00000000-0010-0000-0B00-000005000000}" name="95735740231.0000" dataDxfId="33"/>
    <tableColumn id="6" xr3:uid="{00000000-0010-0000-0B00-000006000000}" name="352370002458.0000" dataDxfId="32"/>
    <tableColumn id="7" xr3:uid="{00000000-0010-0000-0B00-000007000000}" name="-1261851115.0" dataDxfId="31"/>
    <tableColumn id="8" xr3:uid="{00000000-0010-0000-0B00-000008000000}" name="-758720135.0000" dataDxfId="30"/>
    <tableColumn id="9" xr3:uid="{00000000-0010-0000-0B00-000009000000}" name="350349431208.0000" dataDxfId="29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:K536" headerRowCount="0" headerRowDxfId="28" dataDxfId="27" totalsRowDxfId="26">
  <tableColumns count="11">
    <tableColumn id="1" xr3:uid="{00000000-0010-0000-0C00-000001000000}" name="زامیاد (خزامیا)" dataDxfId="25"/>
    <tableColumn id="2" xr3:uid="{00000000-0010-0000-0C00-000002000000}" name="3188.0" dataDxfId="24"/>
    <tableColumn id="3" xr3:uid="{00000000-0010-0000-0C00-000003000000}" name="-1609153.0" dataDxfId="23"/>
    <tableColumn id="4" xr3:uid="{00000000-0010-0000-0C00-000004000000}" name="0" dataDxfId="22"/>
    <tableColumn id="5" xr3:uid="{00000000-0010-0000-0C00-000005000000}" name="-1605965.0" dataDxfId="21"/>
    <tableColumn id="6" xr3:uid="{00000000-0010-0000-0C00-000006000000}" name="0.00" dataDxfId="20">
      <calculatedColumnFormula>Table13[[#This Row],[-1605965.0]]/درآمدها!$C$10*100</calculatedColumnFormula>
    </tableColumn>
    <tableColumn id="7" xr3:uid="{00000000-0010-0000-0C00-000007000000}" name="294065.0" dataDxfId="19"/>
    <tableColumn id="8" xr3:uid="{00000000-0010-0000-0C00-000008000000}" name="4952210.0" dataDxfId="18"/>
    <tableColumn id="9" xr3:uid="{00000000-0010-0000-0C00-000009000000}" name="-6012492.0000" dataDxfId="17"/>
    <tableColumn id="10" xr3:uid="{00000000-0010-0000-0C00-00000A000000}" name="-766217.0000" dataDxfId="16"/>
    <tableColumn id="11" xr3:uid="{00000000-0010-0000-0C00-00000B000000}" name="Column11" dataDxfId="15">
      <calculatedColumnFormula>Table13[[#This Row],[-766217.0000]]/درآمدها!$C$10*100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9:E18" headerRowCount="0" headerRowDxfId="14" dataDxfId="13" totalsRowDxfId="12">
  <tableColumns count="5">
    <tableColumn id="1" xr3:uid="{00000000-0010-0000-0D00-000001000000}" name="پاسارگاد - کوتاه مدت - 290.8100.15703888.1 " dataDxfId="11"/>
    <tableColumn id="2" xr3:uid="{00000000-0010-0000-0D00-000002000000}" name="4953.0000" dataDxfId="10"/>
    <tableColumn id="3" xr3:uid="{00000000-0010-0000-0D00-000003000000}" name="0.00" dataDxfId="9">
      <calculatedColumnFormula>Table14[[#This Row],[4953.0000]]/$B$18*100</calculatedColumnFormula>
    </tableColumn>
    <tableColumn id="4" xr3:uid="{00000000-0010-0000-0D00-000004000000}" name="50977658.0000" dataDxfId="8"/>
    <tableColumn id="5" xr3:uid="{00000000-0010-0000-0D00-000005000000}" name="0.56" dataDxfId="7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:C11" headerRowCount="0" headerRowDxfId="6" dataDxfId="5" totalsRowDxfId="4">
  <tableColumns count="3">
    <tableColumn id="1" xr3:uid="{00000000-0010-0000-0E00-000001000000}" name="سایر درآمدها" dataDxfId="3"/>
    <tableColumn id="2" xr3:uid="{00000000-0010-0000-0E00-000002000000}" name="0.0000" dataDxfId="2"/>
    <tableColumn id="3" xr3:uid="{00000000-0010-0000-0E00-000003000000}" name="7157119106.0000" dataDxfId="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8:I16" headerRowCount="0" headerRowDxfId="154" dataDxfId="153" totalsRowDxfId="152">
  <tableColumns count="9">
    <tableColumn id="1" xr3:uid="{00000000-0010-0000-0100-000001000000}" name="اختیارف ت وبملت-5625-03/02/01 (هملت302)" dataDxfId="151"/>
    <tableColumn id="2" xr3:uid="{00000000-0010-0000-0100-000002000000}" name="0" dataDxfId="150"/>
    <tableColumn id="3" xr3:uid="{00000000-0010-0000-0100-000003000000}" name="5625.0000" dataDxfId="149"/>
    <tableColumn id="4" xr3:uid="{00000000-0010-0000-0100-000004000000}" name="1403/02/01" dataDxfId="148"/>
    <tableColumn id="5" xr3:uid="{00000000-0010-0000-0100-000005000000}" name="Column5" dataDxfId="147"/>
    <tableColumn id="6" xr3:uid="{00000000-0010-0000-0100-000006000000}" name="Column6" dataDxfId="146"/>
    <tableColumn id="7" xr3:uid="{00000000-0010-0000-0100-000007000000}" name="Column7" dataDxfId="145"/>
    <tableColumn id="8" xr3:uid="{00000000-0010-0000-0100-000008000000}" name="Column8" dataDxfId="144"/>
    <tableColumn id="9" xr3:uid="{00000000-0010-0000-0100-000009000000}" name="Column9" dataDxfId="143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S18" headerRowCount="0" headerRowDxfId="142" dataDxfId="141" totalsRowDxfId="140">
  <tableColumns count="19">
    <tableColumn id="1" xr3:uid="{00000000-0010-0000-0200-000001000000}" name="صکوک مرابحه فولاد065-بدون ضامن (صفولا065)" dataDxfId="139"/>
    <tableColumn id="2" xr3:uid="{00000000-0010-0000-0200-000002000000}" name="بلی" dataDxfId="138"/>
    <tableColumn id="3" xr3:uid="{00000000-0010-0000-0200-000003000000}" name="Column3" dataDxfId="137"/>
    <tableColumn id="4" xr3:uid="{00000000-0010-0000-0200-000004000000}" name="1402/05/22" dataDxfId="136"/>
    <tableColumn id="5" xr3:uid="{00000000-0010-0000-0200-000005000000}" name="1406/05/22" dataDxfId="135"/>
    <tableColumn id="6" xr3:uid="{00000000-0010-0000-0200-000006000000}" name="1000000.0000" dataDxfId="134"/>
    <tableColumn id="7" xr3:uid="{00000000-0010-0000-0200-000007000000}" name="0.23000000000000" dataDxfId="133"/>
    <tableColumn id="8" xr3:uid="{00000000-0010-0000-0200-000008000000}" name="0" dataDxfId="132"/>
    <tableColumn id="9" xr3:uid="{00000000-0010-0000-0200-000009000000}" name="Column9" dataDxfId="131"/>
    <tableColumn id="10" xr3:uid="{00000000-0010-0000-0200-00000A000000}" name="Column10" dataDxfId="130"/>
    <tableColumn id="11" xr3:uid="{00000000-0010-0000-0200-00000B000000}" name="250000" dataDxfId="129"/>
    <tableColumn id="12" xr3:uid="{00000000-0010-0000-0200-00000C000000}" name="250040312500.0" dataDxfId="128"/>
    <tableColumn id="13" xr3:uid="{00000000-0010-0000-0200-00000D000000}" name="Column13" dataDxfId="127"/>
    <tableColumn id="14" xr3:uid="{00000000-0010-0000-0200-00000E000000}" name="0.0" dataDxfId="126"/>
    <tableColumn id="15" xr3:uid="{00000000-0010-0000-0200-00000F000000}" name="Column15" dataDxfId="125"/>
    <tableColumn id="16" xr3:uid="{00000000-0010-0000-0200-000010000000}" name="1000000.0" dataDxfId="124"/>
    <tableColumn id="17" xr3:uid="{00000000-0010-0000-0200-000011000000}" name="Column17" dataDxfId="123"/>
    <tableColumn id="18" xr3:uid="{00000000-0010-0000-0200-000012000000}" name="249954687500.0" dataDxfId="122"/>
    <tableColumn id="19" xr3:uid="{00000000-0010-0000-0200-000013000000}" name="1.45" dataDxfId="12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9:G18" headerRowCount="0" headerRowDxfId="120" dataDxfId="119" totalsRowDxfId="118">
  <tableColumns count="7">
    <tableColumn id="1" xr3:uid="{00000000-0010-0000-0300-000001000000}" name="صکوک مرابحه فولاژ612-بدون ضامن" dataDxfId="117"/>
    <tableColumn id="2" xr3:uid="{00000000-0010-0000-0300-000002000000}" name="3813300" dataDxfId="116"/>
    <tableColumn id="3" xr3:uid="{00000000-0010-0000-0300-000003000000}" name="1000000.0000" dataDxfId="115"/>
    <tableColumn id="4" xr3:uid="{00000000-0010-0000-0300-000004000000}" name="Column4" dataDxfId="114"/>
    <tableColumn id="5" xr3:uid="{00000000-0010-0000-0300-000005000000}" name="0" dataDxfId="113"/>
    <tableColumn id="6" xr3:uid="{00000000-0010-0000-0300-000006000000}" name="3812608839375.0" dataDxfId="112"/>
    <tableColumn id="7" xr3:uid="{00000000-0010-0000-0300-000007000000}" name="Column7" dataDxfId="111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J18" headerRowCount="0" headerRowDxfId="110" dataDxfId="109" totalsRowDxfId="108">
  <tableColumns count="10">
    <tableColumn id="1" xr3:uid="{00000000-0010-0000-0500-000001000000}" name="پاسارگاد - بلند مدت - 290.307.15703888.6" dataDxfId="107"/>
    <tableColumn id="2" xr3:uid="{00000000-0010-0000-0500-000002000000}" name="290.307.15703888.6" dataDxfId="106"/>
    <tableColumn id="3" xr3:uid="{00000000-0010-0000-0500-000003000000}" name="سپرده سرمایه‌گذاری" dataDxfId="105"/>
    <tableColumn id="4" xr3:uid="{00000000-0010-0000-0500-000004000000}" name="-" dataDxfId="0"/>
    <tableColumn id="5" xr3:uid="{00000000-0010-0000-0500-000005000000}" name="Column5" dataDxfId="104"/>
    <tableColumn id="6" xr3:uid="{00000000-0010-0000-0500-000006000000}" name="0" dataDxfId="103"/>
    <tableColumn id="7" xr3:uid="{00000000-0010-0000-0500-000007000000}" name="0.0" dataDxfId="102"/>
    <tableColumn id="8" xr3:uid="{00000000-0010-0000-0500-000008000000}" name="Column8" dataDxfId="101"/>
    <tableColumn id="9" xr3:uid="{00000000-0010-0000-0500-000009000000}" name="Column9" dataDxfId="100"/>
    <tableColumn id="10" xr3:uid="{00000000-0010-0000-0500-00000A000000}" name="0.00" dataDxfId="99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E10" headerRowCount="0" headerRowDxfId="98" dataDxfId="97" totalsRowDxfId="96">
  <tableColumns count="5">
    <tableColumn id="1" xr3:uid="{00000000-0010-0000-0600-000001000000}" name="درآمد حاصل از سرمایه­گذاری در سهام و حق تقدم سهام و صندوق‌های سرمایه‌گذاری" dataDxfId="95"/>
    <tableColumn id="2" xr3:uid="{00000000-0010-0000-0600-000002000000}" name="1-2" dataDxfId="94"/>
    <tableColumn id="3" xr3:uid="{00000000-0010-0000-0600-000003000000}" name="621153564561.0000" dataDxfId="93"/>
    <tableColumn id="4" xr3:uid="{00000000-0010-0000-0600-000004000000}" name="37.00" dataDxfId="92"/>
    <tableColumn id="5" xr3:uid="{00000000-0010-0000-0600-000005000000}" name="3.59" dataDxfId="91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J29" headerRowCount="0" headerRowDxfId="90" dataDxfId="89" totalsRowDxfId="88">
  <tableColumns count="10">
    <tableColumn id="1" xr3:uid="{00000000-0010-0000-0700-000001000000}" name="تامین سرمایه دماوند (تماوند)" dataDxfId="87"/>
    <tableColumn id="2" xr3:uid="{00000000-0010-0000-0700-000002000000}" name="1402/09/07" dataDxfId="86"/>
    <tableColumn id="3" xr3:uid="{00000000-0010-0000-0700-000003000000}" name="1400000.0" dataDxfId="85"/>
    <tableColumn id="4" xr3:uid="{00000000-0010-0000-0700-000004000000}" name="774.0000" dataDxfId="84"/>
    <tableColumn id="5" xr3:uid="{00000000-0010-0000-0700-000005000000}" name="0.0" dataDxfId="83"/>
    <tableColumn id="6" xr3:uid="{00000000-0010-0000-0700-000006000000}" name="0" dataDxfId="82"/>
    <tableColumn id="7" xr3:uid="{00000000-0010-0000-0700-000007000000}" name="Column7" dataDxfId="81"/>
    <tableColumn id="8" xr3:uid="{00000000-0010-0000-0700-000008000000}" name="1083600000.0" dataDxfId="80"/>
    <tableColumn id="9" xr3:uid="{00000000-0010-0000-0700-000009000000}" name="Column9" dataDxfId="79"/>
    <tableColumn id="10" xr3:uid="{00000000-0010-0000-0700-00000A000000}" name="Column10" dataDxfId="7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J27" headerRowCount="0" headerRowDxfId="77" dataDxfId="76" totalsRowDxfId="75">
  <tableColumns count="10">
    <tableColumn id="1" xr3:uid="{00000000-0010-0000-0800-000001000000}" name="اجاره توان آفرین ساز 14070216 (وامین07)" dataDxfId="74"/>
    <tableColumn id="2" xr3:uid="{00000000-0010-0000-0800-000002000000}" name="1403/08/16" dataDxfId="73"/>
    <tableColumn id="3" xr3:uid="{00000000-0010-0000-0800-000003000000}" name="1407/02/16" dataDxfId="72"/>
    <tableColumn id="4" xr3:uid="{00000000-0010-0000-0800-000004000000}" name="23.00" dataDxfId="71"/>
    <tableColumn id="5" xr3:uid="{00000000-0010-0000-0800-000005000000}" name="16357318533.0000" dataDxfId="70"/>
    <tableColumn id="6" xr3:uid="{00000000-0010-0000-0800-000006000000}" name="0" dataDxfId="69"/>
    <tableColumn id="7" xr3:uid="{00000000-0010-0000-0800-000007000000}" name="Column7" dataDxfId="68"/>
    <tableColumn id="8" xr3:uid="{00000000-0010-0000-0800-000008000000}" name="51286718747.0000" dataDxfId="67"/>
    <tableColumn id="9" xr3:uid="{00000000-0010-0000-0800-000009000000}" name="Column9" dataDxfId="66"/>
    <tableColumn id="10" xr3:uid="{00000000-0010-0000-0800-00000A000000}" name="Column10" dataDxfId="65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I521" headerRowCount="0" headerRowDxfId="64" dataDxfId="63" totalsRowDxfId="62">
  <tableColumns count="9">
    <tableColumn id="1" xr3:uid="{00000000-0010-0000-0900-000001000000}" name="ایران خودرو (خودرو)" dataDxfId="61"/>
    <tableColumn id="2" xr3:uid="{00000000-0010-0000-0900-000002000000}" name="0" dataDxfId="60"/>
    <tableColumn id="3" xr3:uid="{00000000-0010-0000-0900-000003000000}" name="Column3" dataDxfId="59"/>
    <tableColumn id="4" xr3:uid="{00000000-0010-0000-0900-000004000000}" name="Column4" dataDxfId="58"/>
    <tableColumn id="5" xr3:uid="{00000000-0010-0000-0900-000005000000}" name="Column5" dataDxfId="57"/>
    <tableColumn id="6" xr3:uid="{00000000-0010-0000-0900-000006000000}" name="244024000" dataDxfId="56"/>
    <tableColumn id="7" xr3:uid="{00000000-0010-0000-0900-000007000000}" name="673445204550.0" dataDxfId="55"/>
    <tableColumn id="8" xr3:uid="{00000000-0010-0000-0900-000008000000}" name="-614442232719.0000" dataDxfId="54"/>
    <tableColumn id="9" xr3:uid="{00000000-0010-0000-0900-000009000000}" name="59002971831.0000" dataDxfId="5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696F0-22B7-45F1-BDFE-0830EF2475E5}">
  <dimension ref="A16:I40"/>
  <sheetViews>
    <sheetView rightToLeft="1" view="pageBreakPreview" zoomScaleNormal="100" zoomScaleSheetLayoutView="100" workbookViewId="0">
      <selection activeCell="O34" sqref="O34"/>
    </sheetView>
  </sheetViews>
  <sheetFormatPr defaultRowHeight="18"/>
  <cols>
    <col min="1" max="7" width="9" style="2"/>
    <col min="8" max="8" width="14.375" style="2" customWidth="1"/>
    <col min="9" max="9" width="9.625" style="2" bestFit="1" customWidth="1"/>
    <col min="10" max="16384" width="9" style="2"/>
  </cols>
  <sheetData>
    <row r="16" spans="1:9" ht="24">
      <c r="A16" s="95"/>
      <c r="B16" s="95"/>
      <c r="C16" s="95"/>
      <c r="D16" s="95"/>
      <c r="E16" s="95"/>
      <c r="F16" s="95"/>
      <c r="G16" s="95"/>
      <c r="H16" s="95"/>
      <c r="I16" s="1"/>
    </row>
    <row r="17" spans="1:9" ht="24">
      <c r="A17" s="95"/>
      <c r="B17" s="95"/>
      <c r="C17" s="95"/>
      <c r="D17" s="95"/>
      <c r="E17" s="95"/>
      <c r="F17" s="95"/>
      <c r="G17" s="95"/>
      <c r="H17" s="95"/>
      <c r="I17" s="1"/>
    </row>
    <row r="18" spans="1:9" ht="24">
      <c r="A18" s="95"/>
      <c r="B18" s="95"/>
      <c r="C18" s="95"/>
      <c r="D18" s="95"/>
      <c r="E18" s="95"/>
      <c r="F18" s="95"/>
      <c r="G18" s="95"/>
      <c r="H18" s="95"/>
      <c r="I18" s="1"/>
    </row>
    <row r="19" spans="1:9" ht="24">
      <c r="A19" s="95"/>
      <c r="B19" s="95"/>
      <c r="C19" s="95"/>
      <c r="D19" s="95"/>
      <c r="E19" s="95"/>
      <c r="F19" s="95"/>
      <c r="G19" s="95"/>
      <c r="H19" s="95"/>
      <c r="I19" s="1"/>
    </row>
    <row r="32" spans="1:9" s="3" customFormat="1" ht="21">
      <c r="B32" s="96"/>
      <c r="C32" s="96"/>
      <c r="D32" s="96"/>
      <c r="E32" s="92"/>
      <c r="F32" s="92"/>
      <c r="G32" s="92"/>
      <c r="H32" s="92"/>
    </row>
    <row r="33" spans="2:5" ht="20.25">
      <c r="B33" s="93"/>
      <c r="C33" s="93"/>
      <c r="D33" s="93"/>
    </row>
    <row r="40" spans="2:5">
      <c r="E40" s="4"/>
    </row>
  </sheetData>
  <mergeCells count="5">
    <mergeCell ref="A16:H16"/>
    <mergeCell ref="A17:H17"/>
    <mergeCell ref="A18:H18"/>
    <mergeCell ref="A19:H19"/>
    <mergeCell ref="B32:D32"/>
  </mergeCells>
  <printOptions horizontalCentered="1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I525"/>
  <sheetViews>
    <sheetView rightToLeft="1" view="pageBreakPreview" zoomScale="80" zoomScaleNormal="100" zoomScaleSheetLayoutView="80" workbookViewId="0">
      <selection activeCell="D528" sqref="D528"/>
    </sheetView>
  </sheetViews>
  <sheetFormatPr defaultColWidth="9" defaultRowHeight="18.75"/>
  <cols>
    <col min="1" max="1" width="37.5" style="13" bestFit="1" customWidth="1"/>
    <col min="2" max="2" width="14.125" style="13" bestFit="1" customWidth="1"/>
    <col min="3" max="3" width="15.375" style="13" bestFit="1" customWidth="1"/>
    <col min="4" max="4" width="25.75" style="13" bestFit="1" customWidth="1"/>
    <col min="5" max="5" width="17.375" style="13" bestFit="1" customWidth="1"/>
    <col min="6" max="6" width="12.875" style="13" bestFit="1" customWidth="1"/>
    <col min="7" max="7" width="17.875" style="13" bestFit="1" customWidth="1"/>
    <col min="8" max="8" width="34.625" style="13" bestFit="1" customWidth="1"/>
    <col min="9" max="9" width="17.375" style="13" bestFit="1" customWidth="1"/>
    <col min="10" max="16384" width="9" style="7"/>
  </cols>
  <sheetData>
    <row r="1" spans="1:9" ht="21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21">
      <c r="A2" s="97" t="s">
        <v>188</v>
      </c>
      <c r="B2" s="97"/>
      <c r="C2" s="97"/>
      <c r="D2" s="97"/>
      <c r="E2" s="97"/>
      <c r="F2" s="97"/>
      <c r="G2" s="97"/>
      <c r="H2" s="97"/>
      <c r="I2" s="97"/>
    </row>
    <row r="3" spans="1:9" ht="21">
      <c r="A3" s="97" t="s">
        <v>189</v>
      </c>
      <c r="B3" s="97"/>
      <c r="C3" s="97"/>
      <c r="D3" s="97"/>
      <c r="E3" s="97"/>
      <c r="F3" s="97"/>
      <c r="G3" s="97"/>
      <c r="H3" s="97"/>
      <c r="I3" s="97"/>
    </row>
    <row r="4" spans="1:9">
      <c r="A4" s="103" t="s">
        <v>249</v>
      </c>
      <c r="B4" s="103"/>
      <c r="C4" s="103"/>
      <c r="D4" s="103"/>
      <c r="E4" s="103"/>
      <c r="F4" s="103"/>
      <c r="G4" s="103"/>
      <c r="H4" s="103"/>
      <c r="I4" s="103"/>
    </row>
    <row r="5" spans="1:9" ht="16.5" customHeight="1" thickBot="1">
      <c r="B5" s="121" t="s">
        <v>205</v>
      </c>
      <c r="C5" s="121"/>
      <c r="D5" s="121"/>
      <c r="E5" s="121"/>
      <c r="F5" s="121" t="s">
        <v>206</v>
      </c>
      <c r="G5" s="121"/>
      <c r="H5" s="121"/>
      <c r="I5" s="121"/>
    </row>
    <row r="6" spans="1:9" ht="19.5" thickBot="1">
      <c r="A6" s="17" t="s">
        <v>191</v>
      </c>
      <c r="B6" s="9" t="s">
        <v>10</v>
      </c>
      <c r="C6" s="9" t="s">
        <v>250</v>
      </c>
      <c r="D6" s="9" t="s">
        <v>251</v>
      </c>
      <c r="E6" s="50" t="s">
        <v>252</v>
      </c>
      <c r="F6" s="9" t="s">
        <v>10</v>
      </c>
      <c r="G6" s="9" t="s">
        <v>12</v>
      </c>
      <c r="H6" s="9" t="s">
        <v>251</v>
      </c>
      <c r="I6" s="50" t="s">
        <v>252</v>
      </c>
    </row>
    <row r="7" spans="1:9" ht="23.1" customHeight="1">
      <c r="A7" s="10" t="s">
        <v>23</v>
      </c>
      <c r="B7" s="11">
        <v>0</v>
      </c>
      <c r="C7" s="11">
        <v>0</v>
      </c>
      <c r="D7" s="11">
        <v>0</v>
      </c>
      <c r="E7" s="11">
        <v>0</v>
      </c>
      <c r="F7" s="11">
        <v>244024000</v>
      </c>
      <c r="G7" s="11">
        <v>673445204550</v>
      </c>
      <c r="H7" s="11">
        <v>-614442232719</v>
      </c>
      <c r="I7" s="11">
        <v>59002971831</v>
      </c>
    </row>
    <row r="8" spans="1:9" ht="23.1" customHeight="1">
      <c r="A8" s="10" t="s">
        <v>35</v>
      </c>
      <c r="B8" s="11">
        <v>7167000</v>
      </c>
      <c r="C8" s="11">
        <v>319717050</v>
      </c>
      <c r="D8" s="11">
        <v>-319717050</v>
      </c>
      <c r="E8" s="11">
        <v>0</v>
      </c>
      <c r="F8" s="11">
        <v>411738000</v>
      </c>
      <c r="G8" s="11">
        <v>397769215470</v>
      </c>
      <c r="H8" s="11">
        <v>-397769215470</v>
      </c>
      <c r="I8" s="11">
        <v>0</v>
      </c>
    </row>
    <row r="9" spans="1:9" ht="23.1" customHeight="1">
      <c r="A9" s="10" t="s">
        <v>32</v>
      </c>
      <c r="B9" s="11">
        <v>1000</v>
      </c>
      <c r="C9" s="11">
        <v>696150</v>
      </c>
      <c r="D9" s="11">
        <v>-696150</v>
      </c>
      <c r="E9" s="11">
        <v>0</v>
      </c>
      <c r="F9" s="11">
        <v>16359000</v>
      </c>
      <c r="G9" s="11">
        <v>14189567126</v>
      </c>
      <c r="H9" s="11">
        <v>-14189567026</v>
      </c>
      <c r="I9" s="11">
        <v>100</v>
      </c>
    </row>
    <row r="10" spans="1:9" ht="23.1" customHeight="1">
      <c r="A10" s="10" t="s">
        <v>253</v>
      </c>
      <c r="B10" s="11">
        <v>0</v>
      </c>
      <c r="C10" s="11">
        <v>0</v>
      </c>
      <c r="D10" s="11">
        <v>0</v>
      </c>
      <c r="E10" s="11">
        <v>0</v>
      </c>
      <c r="F10" s="11">
        <v>885000</v>
      </c>
      <c r="G10" s="11">
        <v>7443270380</v>
      </c>
      <c r="H10" s="11">
        <v>-4380298680</v>
      </c>
      <c r="I10" s="11">
        <v>3062971700</v>
      </c>
    </row>
    <row r="11" spans="1:9" ht="23.1" customHeight="1">
      <c r="A11" s="10" t="s">
        <v>43</v>
      </c>
      <c r="B11" s="11">
        <v>0</v>
      </c>
      <c r="C11" s="11">
        <v>0</v>
      </c>
      <c r="D11" s="11">
        <v>0</v>
      </c>
      <c r="E11" s="11">
        <v>0</v>
      </c>
      <c r="F11" s="11">
        <v>691533</v>
      </c>
      <c r="G11" s="11">
        <v>2994283982</v>
      </c>
      <c r="H11" s="11">
        <v>-3225201575</v>
      </c>
      <c r="I11" s="11">
        <v>-230917593</v>
      </c>
    </row>
    <row r="12" spans="1:9" ht="23.1" customHeight="1">
      <c r="A12" s="10" t="s">
        <v>42</v>
      </c>
      <c r="B12" s="11">
        <v>3163000</v>
      </c>
      <c r="C12" s="11">
        <v>798086250</v>
      </c>
      <c r="D12" s="11">
        <v>-798086250</v>
      </c>
      <c r="E12" s="11">
        <v>0</v>
      </c>
      <c r="F12" s="11">
        <v>22104000</v>
      </c>
      <c r="G12" s="11">
        <v>71973230393</v>
      </c>
      <c r="H12" s="11">
        <v>-71512118384</v>
      </c>
      <c r="I12" s="11">
        <v>461112009</v>
      </c>
    </row>
    <row r="13" spans="1:9" ht="23.1" customHeight="1">
      <c r="A13" s="10" t="s">
        <v>47</v>
      </c>
      <c r="B13" s="11">
        <v>0</v>
      </c>
      <c r="C13" s="11">
        <v>0</v>
      </c>
      <c r="D13" s="11">
        <v>0</v>
      </c>
      <c r="E13" s="11">
        <v>0</v>
      </c>
      <c r="F13" s="11">
        <v>200000</v>
      </c>
      <c r="G13" s="11">
        <v>1526860823</v>
      </c>
      <c r="H13" s="11">
        <v>-1403301037</v>
      </c>
      <c r="I13" s="11">
        <v>123559786</v>
      </c>
    </row>
    <row r="14" spans="1:9" ht="23.1" customHeight="1">
      <c r="A14" s="10" t="s">
        <v>34</v>
      </c>
      <c r="B14" s="11">
        <v>55000</v>
      </c>
      <c r="C14" s="11">
        <v>37084905</v>
      </c>
      <c r="D14" s="11">
        <v>-37084905</v>
      </c>
      <c r="E14" s="11">
        <v>0</v>
      </c>
      <c r="F14" s="11">
        <v>1244000</v>
      </c>
      <c r="G14" s="11">
        <v>2316575905</v>
      </c>
      <c r="H14" s="11">
        <v>-2534410597</v>
      </c>
      <c r="I14" s="11">
        <v>-217834692</v>
      </c>
    </row>
    <row r="15" spans="1:9" ht="23.1" customHeight="1">
      <c r="A15" s="10" t="s">
        <v>46</v>
      </c>
      <c r="B15" s="11">
        <v>1956000</v>
      </c>
      <c r="C15" s="11">
        <v>7975492200</v>
      </c>
      <c r="D15" s="11">
        <v>-7975492200</v>
      </c>
      <c r="E15" s="11">
        <v>0</v>
      </c>
      <c r="F15" s="11">
        <v>3984000</v>
      </c>
      <c r="G15" s="11">
        <v>20028584884</v>
      </c>
      <c r="H15" s="11">
        <v>-18656875131</v>
      </c>
      <c r="I15" s="11">
        <v>1371709753</v>
      </c>
    </row>
    <row r="16" spans="1:9" ht="23.1" customHeight="1">
      <c r="A16" s="10" t="s">
        <v>30</v>
      </c>
      <c r="B16" s="11">
        <v>8398000</v>
      </c>
      <c r="C16" s="11">
        <v>14459041868</v>
      </c>
      <c r="D16" s="11">
        <v>-14459041868</v>
      </c>
      <c r="E16" s="11">
        <v>0</v>
      </c>
      <c r="F16" s="11">
        <v>118200751</v>
      </c>
      <c r="G16" s="11">
        <v>277682121763</v>
      </c>
      <c r="H16" s="11">
        <v>-259372389962</v>
      </c>
      <c r="I16" s="11">
        <v>18309731801</v>
      </c>
    </row>
    <row r="17" spans="1:9" ht="23.1" customHeight="1">
      <c r="A17" s="10" t="s">
        <v>19</v>
      </c>
      <c r="B17" s="11">
        <v>0</v>
      </c>
      <c r="C17" s="11">
        <v>0</v>
      </c>
      <c r="D17" s="11">
        <v>0</v>
      </c>
      <c r="E17" s="11">
        <v>0</v>
      </c>
      <c r="F17" s="11">
        <v>18421048</v>
      </c>
      <c r="G17" s="11">
        <v>113557821349</v>
      </c>
      <c r="H17" s="11">
        <v>-101901123320</v>
      </c>
      <c r="I17" s="11">
        <v>11656698029</v>
      </c>
    </row>
    <row r="18" spans="1:9" ht="23.1" customHeight="1">
      <c r="A18" s="10" t="s">
        <v>254</v>
      </c>
      <c r="B18" s="11">
        <v>0</v>
      </c>
      <c r="C18" s="11">
        <v>0</v>
      </c>
      <c r="D18" s="11">
        <v>0</v>
      </c>
      <c r="E18" s="11">
        <v>0</v>
      </c>
      <c r="F18" s="11">
        <v>5400000</v>
      </c>
      <c r="G18" s="11">
        <v>8734172547</v>
      </c>
      <c r="H18" s="11">
        <v>-8222823694</v>
      </c>
      <c r="I18" s="11">
        <v>511348853</v>
      </c>
    </row>
    <row r="19" spans="1:9" ht="23.1" customHeight="1">
      <c r="A19" s="10" t="s">
        <v>24</v>
      </c>
      <c r="B19" s="11">
        <v>0</v>
      </c>
      <c r="C19" s="11">
        <v>0</v>
      </c>
      <c r="D19" s="11">
        <v>0</v>
      </c>
      <c r="E19" s="11">
        <v>0</v>
      </c>
      <c r="F19" s="11">
        <v>68069000</v>
      </c>
      <c r="G19" s="11">
        <v>88488092958</v>
      </c>
      <c r="H19" s="11">
        <v>-88519957103</v>
      </c>
      <c r="I19" s="11">
        <v>-31864145</v>
      </c>
    </row>
    <row r="20" spans="1:9" ht="23.1" customHeight="1">
      <c r="A20" s="10" t="s">
        <v>21</v>
      </c>
      <c r="B20" s="11">
        <v>0</v>
      </c>
      <c r="C20" s="11">
        <v>0</v>
      </c>
      <c r="D20" s="11">
        <v>0</v>
      </c>
      <c r="E20" s="11">
        <v>0</v>
      </c>
      <c r="F20" s="11">
        <v>14000</v>
      </c>
      <c r="G20" s="11">
        <v>76576500</v>
      </c>
      <c r="H20" s="11">
        <v>-76576500</v>
      </c>
      <c r="I20" s="11">
        <v>0</v>
      </c>
    </row>
    <row r="21" spans="1:9" ht="23.1" customHeight="1">
      <c r="A21" s="10" t="s">
        <v>255</v>
      </c>
      <c r="B21" s="11">
        <v>0</v>
      </c>
      <c r="C21" s="11">
        <v>0</v>
      </c>
      <c r="D21" s="11">
        <v>0</v>
      </c>
      <c r="E21" s="11">
        <v>0</v>
      </c>
      <c r="F21" s="11">
        <v>901</v>
      </c>
      <c r="G21" s="11">
        <v>2046540</v>
      </c>
      <c r="H21" s="11">
        <v>-1397842</v>
      </c>
      <c r="I21" s="11">
        <v>648698</v>
      </c>
    </row>
    <row r="22" spans="1:9" ht="23.1" customHeight="1">
      <c r="A22" s="10" t="s">
        <v>39</v>
      </c>
      <c r="B22" s="11">
        <v>65003000</v>
      </c>
      <c r="C22" s="11">
        <v>220244754600</v>
      </c>
      <c r="D22" s="11">
        <v>-159954992143</v>
      </c>
      <c r="E22" s="11">
        <v>60289762457</v>
      </c>
      <c r="F22" s="11">
        <v>256314000</v>
      </c>
      <c r="G22" s="11">
        <v>654891024750</v>
      </c>
      <c r="H22" s="11">
        <v>-594601262293</v>
      </c>
      <c r="I22" s="11">
        <v>60289762457</v>
      </c>
    </row>
    <row r="23" spans="1:9" ht="23.1" customHeight="1">
      <c r="A23" s="10" t="s">
        <v>256</v>
      </c>
      <c r="B23" s="11">
        <v>0</v>
      </c>
      <c r="C23" s="11">
        <v>0</v>
      </c>
      <c r="D23" s="11">
        <v>0</v>
      </c>
      <c r="E23" s="11">
        <v>0</v>
      </c>
      <c r="F23" s="11">
        <v>990000</v>
      </c>
      <c r="G23" s="11">
        <v>5116932166</v>
      </c>
      <c r="H23" s="11">
        <v>-5383078966</v>
      </c>
      <c r="I23" s="11">
        <v>-266146800</v>
      </c>
    </row>
    <row r="24" spans="1:9" ht="23.1" customHeight="1">
      <c r="A24" s="10" t="s">
        <v>20</v>
      </c>
      <c r="B24" s="11">
        <v>0</v>
      </c>
      <c r="C24" s="11">
        <v>0</v>
      </c>
      <c r="D24" s="11">
        <v>0</v>
      </c>
      <c r="E24" s="11">
        <v>0</v>
      </c>
      <c r="F24" s="11">
        <v>3013000</v>
      </c>
      <c r="G24" s="11">
        <v>5571262975</v>
      </c>
      <c r="H24" s="11">
        <v>-5571262975</v>
      </c>
      <c r="I24" s="11">
        <v>0</v>
      </c>
    </row>
    <row r="25" spans="1:9" ht="23.1" customHeight="1">
      <c r="A25" s="10" t="s">
        <v>257</v>
      </c>
      <c r="B25" s="11">
        <v>0</v>
      </c>
      <c r="C25" s="11">
        <v>0</v>
      </c>
      <c r="D25" s="11">
        <v>0</v>
      </c>
      <c r="E25" s="11">
        <v>0</v>
      </c>
      <c r="F25" s="11">
        <v>240000</v>
      </c>
      <c r="G25" s="11">
        <v>21903665588</v>
      </c>
      <c r="H25" s="11">
        <v>-15448414408</v>
      </c>
      <c r="I25" s="11">
        <v>6455251180</v>
      </c>
    </row>
    <row r="26" spans="1:9" ht="23.1" customHeight="1">
      <c r="A26" s="10" t="s">
        <v>31</v>
      </c>
      <c r="B26" s="11">
        <v>0</v>
      </c>
      <c r="C26" s="11">
        <v>0</v>
      </c>
      <c r="D26" s="11">
        <v>0</v>
      </c>
      <c r="E26" s="11">
        <v>0</v>
      </c>
      <c r="F26" s="11">
        <v>5396958</v>
      </c>
      <c r="G26" s="11">
        <v>8965162072</v>
      </c>
      <c r="H26" s="11">
        <v>-10187345530</v>
      </c>
      <c r="I26" s="11">
        <v>-1222183458</v>
      </c>
    </row>
    <row r="27" spans="1:9" ht="23.1" customHeight="1">
      <c r="A27" s="10" t="s">
        <v>37</v>
      </c>
      <c r="B27" s="11">
        <v>0</v>
      </c>
      <c r="C27" s="11">
        <v>0</v>
      </c>
      <c r="D27" s="11">
        <v>0</v>
      </c>
      <c r="E27" s="11">
        <v>0</v>
      </c>
      <c r="F27" s="11">
        <v>7623000</v>
      </c>
      <c r="G27" s="11">
        <v>34366399790</v>
      </c>
      <c r="H27" s="11">
        <v>-36669448157</v>
      </c>
      <c r="I27" s="11">
        <v>-2303048367</v>
      </c>
    </row>
    <row r="28" spans="1:9" ht="23.1" customHeight="1">
      <c r="A28" s="10" t="s">
        <v>44</v>
      </c>
      <c r="B28" s="11">
        <v>0</v>
      </c>
      <c r="C28" s="11">
        <v>0</v>
      </c>
      <c r="D28" s="11">
        <v>0</v>
      </c>
      <c r="E28" s="11">
        <v>0</v>
      </c>
      <c r="F28" s="11">
        <v>909346</v>
      </c>
      <c r="G28" s="11">
        <v>2478278266</v>
      </c>
      <c r="H28" s="11">
        <v>-2950658243</v>
      </c>
      <c r="I28" s="11">
        <v>-472379977</v>
      </c>
    </row>
    <row r="29" spans="1:9" ht="23.1" customHeight="1">
      <c r="A29" s="10" t="s">
        <v>48</v>
      </c>
      <c r="B29" s="11">
        <v>0</v>
      </c>
      <c r="C29" s="11">
        <v>0</v>
      </c>
      <c r="D29" s="11">
        <v>0</v>
      </c>
      <c r="E29" s="11">
        <v>0</v>
      </c>
      <c r="F29" s="11">
        <v>11421</v>
      </c>
      <c r="G29" s="11">
        <v>35802001</v>
      </c>
      <c r="H29" s="11">
        <v>-41814493</v>
      </c>
      <c r="I29" s="11">
        <v>-6012492</v>
      </c>
    </row>
    <row r="30" spans="1:9" ht="23.1" customHeight="1">
      <c r="A30" s="10" t="s">
        <v>27</v>
      </c>
      <c r="B30" s="11">
        <v>0</v>
      </c>
      <c r="C30" s="11">
        <v>0</v>
      </c>
      <c r="D30" s="11">
        <v>0</v>
      </c>
      <c r="E30" s="11">
        <v>0</v>
      </c>
      <c r="F30" s="11">
        <v>64232</v>
      </c>
      <c r="G30" s="11">
        <v>1912837358</v>
      </c>
      <c r="H30" s="11">
        <v>-1289663870</v>
      </c>
      <c r="I30" s="11">
        <v>623173488</v>
      </c>
    </row>
    <row r="31" spans="1:9" ht="23.1" customHeight="1">
      <c r="A31" s="10" t="s">
        <v>22</v>
      </c>
      <c r="B31" s="11">
        <v>1000</v>
      </c>
      <c r="C31" s="11">
        <v>994500</v>
      </c>
      <c r="D31" s="11">
        <v>-994500</v>
      </c>
      <c r="E31" s="11">
        <v>0</v>
      </c>
      <c r="F31" s="11">
        <v>4849000</v>
      </c>
      <c r="G31" s="11">
        <v>4300257987</v>
      </c>
      <c r="H31" s="11">
        <v>-4300257987</v>
      </c>
      <c r="I31" s="11">
        <v>0</v>
      </c>
    </row>
    <row r="32" spans="1:9" ht="23.1" customHeight="1">
      <c r="A32" s="10" t="s">
        <v>40</v>
      </c>
      <c r="B32" s="11">
        <v>142000</v>
      </c>
      <c r="C32" s="11">
        <v>98853300</v>
      </c>
      <c r="D32" s="11">
        <v>-98853300</v>
      </c>
      <c r="E32" s="11">
        <v>0</v>
      </c>
      <c r="F32" s="11">
        <v>151000</v>
      </c>
      <c r="G32" s="11">
        <v>109593900</v>
      </c>
      <c r="H32" s="11">
        <v>-109593900</v>
      </c>
      <c r="I32" s="11">
        <v>0</v>
      </c>
    </row>
    <row r="33" spans="1:9" ht="23.1" customHeight="1">
      <c r="A33" s="10" t="s">
        <v>258</v>
      </c>
      <c r="B33" s="11">
        <v>0</v>
      </c>
      <c r="C33" s="11">
        <v>0</v>
      </c>
      <c r="D33" s="11">
        <v>0</v>
      </c>
      <c r="E33" s="11">
        <v>0</v>
      </c>
      <c r="F33" s="11">
        <v>31169123</v>
      </c>
      <c r="G33" s="11">
        <v>74910712101</v>
      </c>
      <c r="H33" s="11">
        <v>-75603777423</v>
      </c>
      <c r="I33" s="11">
        <v>-693065322</v>
      </c>
    </row>
    <row r="34" spans="1:9" ht="23.1" customHeight="1">
      <c r="A34" s="10" t="s">
        <v>36</v>
      </c>
      <c r="B34" s="11">
        <v>0</v>
      </c>
      <c r="C34" s="11">
        <v>0</v>
      </c>
      <c r="D34" s="11">
        <v>0</v>
      </c>
      <c r="E34" s="11">
        <v>0</v>
      </c>
      <c r="F34" s="11">
        <v>20018344</v>
      </c>
      <c r="G34" s="11">
        <v>334786165744</v>
      </c>
      <c r="H34" s="11">
        <v>-300864300259</v>
      </c>
      <c r="I34" s="11">
        <v>33921865485</v>
      </c>
    </row>
    <row r="35" spans="1:9" ht="23.1" customHeight="1">
      <c r="A35" s="10" t="s">
        <v>41</v>
      </c>
      <c r="B35" s="11">
        <v>0</v>
      </c>
      <c r="C35" s="11">
        <v>0</v>
      </c>
      <c r="D35" s="11">
        <v>0</v>
      </c>
      <c r="E35" s="11">
        <v>0</v>
      </c>
      <c r="F35" s="11">
        <v>414</v>
      </c>
      <c r="G35" s="11">
        <v>44775203</v>
      </c>
      <c r="H35" s="11">
        <v>-54340516</v>
      </c>
      <c r="I35" s="11">
        <v>-9565313</v>
      </c>
    </row>
    <row r="36" spans="1:9" ht="23.1" customHeight="1">
      <c r="A36" s="10" t="s">
        <v>49</v>
      </c>
      <c r="B36" s="11">
        <v>0</v>
      </c>
      <c r="C36" s="11">
        <v>0</v>
      </c>
      <c r="D36" s="11">
        <v>0</v>
      </c>
      <c r="E36" s="11">
        <v>0</v>
      </c>
      <c r="F36" s="11">
        <v>1562000</v>
      </c>
      <c r="G36" s="11">
        <v>5318205300</v>
      </c>
      <c r="H36" s="11">
        <v>-3684195210</v>
      </c>
      <c r="I36" s="11">
        <v>1634010090</v>
      </c>
    </row>
    <row r="37" spans="1:9" ht="23.1" customHeight="1">
      <c r="A37" s="10" t="s">
        <v>28</v>
      </c>
      <c r="B37" s="11">
        <v>450932</v>
      </c>
      <c r="C37" s="11">
        <v>2583711002</v>
      </c>
      <c r="D37" s="11">
        <v>-2583711002</v>
      </c>
      <c r="E37" s="11">
        <v>0</v>
      </c>
      <c r="F37" s="11">
        <v>456152</v>
      </c>
      <c r="G37" s="11">
        <v>2661233784</v>
      </c>
      <c r="H37" s="11">
        <v>-2662460529</v>
      </c>
      <c r="I37" s="11">
        <v>-1226745</v>
      </c>
    </row>
    <row r="38" spans="1:9" ht="23.1" customHeight="1">
      <c r="A38" s="10" t="s">
        <v>38</v>
      </c>
      <c r="B38" s="11">
        <v>99000</v>
      </c>
      <c r="C38" s="11">
        <v>2658196786</v>
      </c>
      <c r="D38" s="11">
        <v>-1884392455</v>
      </c>
      <c r="E38" s="11">
        <v>773804331</v>
      </c>
      <c r="F38" s="11">
        <v>99000</v>
      </c>
      <c r="G38" s="11">
        <v>2658196786</v>
      </c>
      <c r="H38" s="11">
        <v>-1884392455</v>
      </c>
      <c r="I38" s="11">
        <v>773804331</v>
      </c>
    </row>
    <row r="39" spans="1:9" ht="23.1" customHeight="1">
      <c r="A39" s="10" t="s">
        <v>50</v>
      </c>
      <c r="B39" s="11">
        <v>100000</v>
      </c>
      <c r="C39" s="11">
        <v>794245950</v>
      </c>
      <c r="D39" s="11">
        <v>-837016106</v>
      </c>
      <c r="E39" s="11">
        <v>-42770156</v>
      </c>
      <c r="F39" s="11">
        <v>100000</v>
      </c>
      <c r="G39" s="11">
        <v>794245950</v>
      </c>
      <c r="H39" s="11">
        <v>-837016106</v>
      </c>
      <c r="I39" s="11">
        <v>-42770156</v>
      </c>
    </row>
    <row r="40" spans="1:9" ht="23.1" customHeight="1">
      <c r="A40" s="10" t="s">
        <v>259</v>
      </c>
      <c r="B40" s="11">
        <v>0</v>
      </c>
      <c r="C40" s="11">
        <v>0</v>
      </c>
      <c r="D40" s="11">
        <v>0</v>
      </c>
      <c r="E40" s="11">
        <v>0</v>
      </c>
      <c r="F40" s="11">
        <v>96000</v>
      </c>
      <c r="G40" s="11">
        <v>96805441</v>
      </c>
      <c r="H40" s="11">
        <v>-168960000</v>
      </c>
      <c r="I40" s="11">
        <v>-72154559</v>
      </c>
    </row>
    <row r="41" spans="1:9" s="87" customFormat="1" ht="23.1" customHeight="1">
      <c r="A41" s="10" t="s">
        <v>238</v>
      </c>
      <c r="B41" s="11">
        <v>0</v>
      </c>
      <c r="C41" s="11">
        <v>0</v>
      </c>
      <c r="D41" s="11">
        <v>0</v>
      </c>
      <c r="E41" s="11">
        <v>0</v>
      </c>
      <c r="F41" s="11">
        <v>100000</v>
      </c>
      <c r="G41" s="11">
        <v>99984375000</v>
      </c>
      <c r="H41" s="11">
        <v>-100000000000</v>
      </c>
      <c r="I41" s="11">
        <v>-15625000</v>
      </c>
    </row>
    <row r="42" spans="1:9" s="87" customFormat="1" ht="23.1" customHeight="1">
      <c r="A42" s="10" t="s">
        <v>97</v>
      </c>
      <c r="B42" s="11">
        <v>0</v>
      </c>
      <c r="C42" s="11">
        <v>0</v>
      </c>
      <c r="D42" s="11">
        <v>0</v>
      </c>
      <c r="E42" s="11">
        <v>0</v>
      </c>
      <c r="F42" s="11">
        <v>50000</v>
      </c>
      <c r="G42" s="11">
        <v>49990937500</v>
      </c>
      <c r="H42" s="11">
        <v>-50001695016</v>
      </c>
      <c r="I42" s="11">
        <v>-10757516</v>
      </c>
    </row>
    <row r="43" spans="1:9" s="87" customFormat="1" ht="23.1" customHeight="1">
      <c r="A43" s="10" t="s">
        <v>234</v>
      </c>
      <c r="B43" s="11">
        <v>0</v>
      </c>
      <c r="C43" s="11">
        <v>0</v>
      </c>
      <c r="D43" s="11">
        <v>0</v>
      </c>
      <c r="E43" s="11">
        <v>0</v>
      </c>
      <c r="F43" s="11">
        <v>2600000</v>
      </c>
      <c r="G43" s="11">
        <v>2599921250000</v>
      </c>
      <c r="H43" s="11">
        <v>-2600040000000</v>
      </c>
      <c r="I43" s="11">
        <v>-118750000</v>
      </c>
    </row>
    <row r="44" spans="1:9" s="87" customFormat="1" ht="23.1" customHeight="1">
      <c r="A44" s="10" t="s">
        <v>100</v>
      </c>
      <c r="B44" s="11">
        <v>250000</v>
      </c>
      <c r="C44" s="11">
        <v>249954687500</v>
      </c>
      <c r="D44" s="11">
        <v>-250036860353</v>
      </c>
      <c r="E44" s="11">
        <v>-82172853</v>
      </c>
      <c r="F44" s="11">
        <v>2430000</v>
      </c>
      <c r="G44" s="11">
        <v>2429599562500</v>
      </c>
      <c r="H44" s="11">
        <v>-2430358282635</v>
      </c>
      <c r="I44" s="11">
        <v>-758720135</v>
      </c>
    </row>
    <row r="45" spans="1:9" s="87" customFormat="1" ht="23.1" customHeight="1">
      <c r="A45" s="10" t="s">
        <v>103</v>
      </c>
      <c r="B45" s="11">
        <v>125000</v>
      </c>
      <c r="C45" s="11">
        <v>120917592580</v>
      </c>
      <c r="D45" s="11">
        <v>-125003846154</v>
      </c>
      <c r="E45" s="11">
        <v>-4086253574</v>
      </c>
      <c r="F45" s="11">
        <v>125000</v>
      </c>
      <c r="G45" s="11">
        <v>120917592580</v>
      </c>
      <c r="H45" s="11">
        <v>-125003846154</v>
      </c>
      <c r="I45" s="11">
        <v>-4086253574</v>
      </c>
    </row>
    <row r="46" spans="1:9" ht="23.1" customHeight="1">
      <c r="A46" s="10" t="s">
        <v>260</v>
      </c>
      <c r="B46" s="11">
        <v>0</v>
      </c>
      <c r="C46" s="11">
        <v>0</v>
      </c>
      <c r="D46" s="11">
        <v>0</v>
      </c>
      <c r="E46" s="11">
        <v>0</v>
      </c>
      <c r="F46" s="11">
        <v>2100000</v>
      </c>
      <c r="G46" s="11">
        <v>-3599436525</v>
      </c>
      <c r="H46" s="11">
        <v>798000000</v>
      </c>
      <c r="I46" s="11">
        <v>-2801436525</v>
      </c>
    </row>
    <row r="47" spans="1:9" ht="23.1" customHeight="1">
      <c r="A47" s="10" t="s">
        <v>261</v>
      </c>
      <c r="B47" s="11">
        <v>0</v>
      </c>
      <c r="C47" s="11">
        <v>0</v>
      </c>
      <c r="D47" s="11">
        <v>0</v>
      </c>
      <c r="E47" s="11">
        <v>0</v>
      </c>
      <c r="F47" s="11">
        <v>5910000</v>
      </c>
      <c r="G47" s="11">
        <v>-9582385888</v>
      </c>
      <c r="H47" s="11">
        <v>9497623892</v>
      </c>
      <c r="I47" s="11">
        <v>-84761996</v>
      </c>
    </row>
    <row r="48" spans="1:9" ht="23.1" customHeight="1">
      <c r="A48" s="10" t="s">
        <v>262</v>
      </c>
      <c r="B48" s="11">
        <v>0</v>
      </c>
      <c r="C48" s="11">
        <v>0</v>
      </c>
      <c r="D48" s="11">
        <v>0</v>
      </c>
      <c r="E48" s="11">
        <v>0</v>
      </c>
      <c r="F48" s="11">
        <v>2000000</v>
      </c>
      <c r="G48" s="11">
        <v>-1884317101</v>
      </c>
      <c r="H48" s="11">
        <v>1992111279</v>
      </c>
      <c r="I48" s="11">
        <v>107794178</v>
      </c>
    </row>
    <row r="49" spans="1:9" ht="23.1" customHeight="1">
      <c r="A49" s="10" t="s">
        <v>263</v>
      </c>
      <c r="B49" s="11">
        <v>0</v>
      </c>
      <c r="C49" s="11">
        <v>0</v>
      </c>
      <c r="D49" s="11">
        <v>0</v>
      </c>
      <c r="E49" s="11">
        <v>0</v>
      </c>
      <c r="F49" s="11">
        <v>1731000</v>
      </c>
      <c r="G49" s="11">
        <v>566822819</v>
      </c>
      <c r="H49" s="11">
        <v>178293000</v>
      </c>
      <c r="I49" s="11">
        <v>745115819</v>
      </c>
    </row>
    <row r="50" spans="1:9" ht="23.1" customHeight="1">
      <c r="A50" s="10" t="s">
        <v>264</v>
      </c>
      <c r="B50" s="11">
        <v>0</v>
      </c>
      <c r="C50" s="11">
        <v>0</v>
      </c>
      <c r="D50" s="11">
        <v>0</v>
      </c>
      <c r="E50" s="11">
        <v>0</v>
      </c>
      <c r="F50" s="11">
        <v>1176000</v>
      </c>
      <c r="G50" s="11">
        <v>974948889</v>
      </c>
      <c r="H50" s="11">
        <v>-822988026</v>
      </c>
      <c r="I50" s="11">
        <v>151960863</v>
      </c>
    </row>
    <row r="51" spans="1:9" ht="23.1" customHeight="1">
      <c r="A51" s="10" t="s">
        <v>265</v>
      </c>
      <c r="B51" s="11">
        <v>0</v>
      </c>
      <c r="C51" s="11">
        <v>0</v>
      </c>
      <c r="D51" s="11">
        <v>0</v>
      </c>
      <c r="E51" s="11">
        <v>0</v>
      </c>
      <c r="F51" s="11">
        <v>37000000</v>
      </c>
      <c r="G51" s="11">
        <v>19600640504</v>
      </c>
      <c r="H51" s="11">
        <v>10175000000</v>
      </c>
      <c r="I51" s="11">
        <v>29775640504</v>
      </c>
    </row>
    <row r="52" spans="1:9" ht="23.1" customHeight="1">
      <c r="A52" s="10" t="s">
        <v>266</v>
      </c>
      <c r="B52" s="11">
        <v>0</v>
      </c>
      <c r="C52" s="11">
        <v>0</v>
      </c>
      <c r="D52" s="11">
        <v>0</v>
      </c>
      <c r="E52" s="11">
        <v>0</v>
      </c>
      <c r="F52" s="11">
        <v>37713000</v>
      </c>
      <c r="G52" s="11">
        <v>-38148055500</v>
      </c>
      <c r="H52" s="11">
        <v>38621423818</v>
      </c>
      <c r="I52" s="11">
        <v>473368318</v>
      </c>
    </row>
    <row r="53" spans="1:9" ht="23.1" customHeight="1">
      <c r="A53" s="10" t="s">
        <v>267</v>
      </c>
      <c r="B53" s="11">
        <v>0</v>
      </c>
      <c r="C53" s="11">
        <v>0</v>
      </c>
      <c r="D53" s="11">
        <v>0</v>
      </c>
      <c r="E53" s="11">
        <v>0</v>
      </c>
      <c r="F53" s="11">
        <v>37707000</v>
      </c>
      <c r="G53" s="11">
        <v>28563580627</v>
      </c>
      <c r="H53" s="11">
        <v>7737142719</v>
      </c>
      <c r="I53" s="11">
        <v>36300723346</v>
      </c>
    </row>
    <row r="54" spans="1:9" ht="23.1" customHeight="1">
      <c r="A54" s="10" t="s">
        <v>268</v>
      </c>
      <c r="B54" s="11">
        <v>0</v>
      </c>
      <c r="C54" s="11">
        <v>0</v>
      </c>
      <c r="D54" s="11">
        <v>0</v>
      </c>
      <c r="E54" s="11">
        <v>0</v>
      </c>
      <c r="F54" s="11">
        <v>2000000</v>
      </c>
      <c r="G54" s="11">
        <v>345710963</v>
      </c>
      <c r="H54" s="11">
        <v>-57985065</v>
      </c>
      <c r="I54" s="11">
        <v>287725898</v>
      </c>
    </row>
    <row r="55" spans="1:9" ht="23.1" customHeight="1">
      <c r="A55" s="10" t="s">
        <v>269</v>
      </c>
      <c r="B55" s="11">
        <v>0</v>
      </c>
      <c r="C55" s="11">
        <v>0</v>
      </c>
      <c r="D55" s="11">
        <v>0</v>
      </c>
      <c r="E55" s="11">
        <v>0</v>
      </c>
      <c r="F55" s="11">
        <v>12929000</v>
      </c>
      <c r="G55" s="11">
        <v>34753252879</v>
      </c>
      <c r="H55" s="11">
        <v>-35265518056</v>
      </c>
      <c r="I55" s="11">
        <v>-512265177</v>
      </c>
    </row>
    <row r="56" spans="1:9" ht="23.1" customHeight="1">
      <c r="A56" s="10" t="s">
        <v>270</v>
      </c>
      <c r="B56" s="11">
        <v>0</v>
      </c>
      <c r="C56" s="11">
        <v>0</v>
      </c>
      <c r="D56" s="11">
        <v>0</v>
      </c>
      <c r="E56" s="11">
        <v>0</v>
      </c>
      <c r="F56" s="11">
        <v>756000</v>
      </c>
      <c r="G56" s="11">
        <v>591174165</v>
      </c>
      <c r="H56" s="11">
        <v>-573401827</v>
      </c>
      <c r="I56" s="11">
        <v>17772338</v>
      </c>
    </row>
    <row r="57" spans="1:9" ht="23.1" customHeight="1">
      <c r="A57" s="10" t="s">
        <v>271</v>
      </c>
      <c r="B57" s="11">
        <v>0</v>
      </c>
      <c r="C57" s="11">
        <v>0</v>
      </c>
      <c r="D57" s="11">
        <v>0</v>
      </c>
      <c r="E57" s="11">
        <v>0</v>
      </c>
      <c r="F57" s="11">
        <v>611000</v>
      </c>
      <c r="G57" s="11">
        <v>2917322244</v>
      </c>
      <c r="H57" s="11">
        <v>-4271970308</v>
      </c>
      <c r="I57" s="11">
        <v>-1354648064</v>
      </c>
    </row>
    <row r="58" spans="1:9" ht="23.1" customHeight="1">
      <c r="A58" s="10" t="s">
        <v>272</v>
      </c>
      <c r="B58" s="11">
        <v>0</v>
      </c>
      <c r="C58" s="11">
        <v>0</v>
      </c>
      <c r="D58" s="11">
        <v>0</v>
      </c>
      <c r="E58" s="11">
        <v>0</v>
      </c>
      <c r="F58" s="11">
        <v>43569000</v>
      </c>
      <c r="G58" s="11">
        <v>7757100</v>
      </c>
      <c r="H58" s="11">
        <v>2954247845</v>
      </c>
      <c r="I58" s="11">
        <v>2962004945</v>
      </c>
    </row>
    <row r="59" spans="1:9" ht="23.1" customHeight="1">
      <c r="A59" s="10" t="s">
        <v>273</v>
      </c>
      <c r="B59" s="11">
        <v>0</v>
      </c>
      <c r="C59" s="11">
        <v>0</v>
      </c>
      <c r="D59" s="11">
        <v>0</v>
      </c>
      <c r="E59" s="11">
        <v>0</v>
      </c>
      <c r="F59" s="11">
        <v>200000</v>
      </c>
      <c r="G59" s="11">
        <v>112800168</v>
      </c>
      <c r="H59" s="11">
        <v>-125007642</v>
      </c>
      <c r="I59" s="11">
        <v>-12207474</v>
      </c>
    </row>
    <row r="60" spans="1:9" ht="23.1" customHeight="1">
      <c r="A60" s="10" t="s">
        <v>274</v>
      </c>
      <c r="B60" s="11">
        <v>0</v>
      </c>
      <c r="C60" s="11">
        <v>0</v>
      </c>
      <c r="D60" s="11">
        <v>0</v>
      </c>
      <c r="E60" s="11">
        <v>0</v>
      </c>
      <c r="F60" s="11">
        <v>2000000</v>
      </c>
      <c r="G60" s="11">
        <v>2010855132</v>
      </c>
      <c r="H60" s="11">
        <v>-2371361461</v>
      </c>
      <c r="I60" s="11">
        <v>-360506329</v>
      </c>
    </row>
    <row r="61" spans="1:9" ht="23.1" customHeight="1">
      <c r="A61" s="10" t="s">
        <v>275</v>
      </c>
      <c r="B61" s="11">
        <v>0</v>
      </c>
      <c r="C61" s="11">
        <v>0</v>
      </c>
      <c r="D61" s="11">
        <v>0</v>
      </c>
      <c r="E61" s="11">
        <v>0</v>
      </c>
      <c r="F61" s="11">
        <v>2022000</v>
      </c>
      <c r="G61" s="11">
        <v>35502502288</v>
      </c>
      <c r="H61" s="11">
        <v>-34497961972</v>
      </c>
      <c r="I61" s="11">
        <v>1004540316</v>
      </c>
    </row>
    <row r="62" spans="1:9" ht="23.1" customHeight="1">
      <c r="A62" s="10" t="s">
        <v>276</v>
      </c>
      <c r="B62" s="11">
        <v>0</v>
      </c>
      <c r="C62" s="11">
        <v>0</v>
      </c>
      <c r="D62" s="11">
        <v>0</v>
      </c>
      <c r="E62" s="11">
        <v>0</v>
      </c>
      <c r="F62" s="11">
        <v>9915000</v>
      </c>
      <c r="G62" s="11">
        <v>2123109090</v>
      </c>
      <c r="H62" s="11">
        <v>0</v>
      </c>
      <c r="I62" s="11">
        <v>2123109090</v>
      </c>
    </row>
    <row r="63" spans="1:9" ht="23.1" customHeight="1">
      <c r="A63" s="10" t="s">
        <v>277</v>
      </c>
      <c r="B63" s="11">
        <v>0</v>
      </c>
      <c r="C63" s="11">
        <v>0</v>
      </c>
      <c r="D63" s="11">
        <v>0</v>
      </c>
      <c r="E63" s="11">
        <v>0</v>
      </c>
      <c r="F63" s="11">
        <v>10549000</v>
      </c>
      <c r="G63" s="11">
        <v>-2131465707</v>
      </c>
      <c r="H63" s="11">
        <v>0</v>
      </c>
      <c r="I63" s="11">
        <v>-2131465707</v>
      </c>
    </row>
    <row r="64" spans="1:9" ht="23.1" customHeight="1">
      <c r="A64" s="10" t="s">
        <v>278</v>
      </c>
      <c r="B64" s="11">
        <v>0</v>
      </c>
      <c r="C64" s="11">
        <v>0</v>
      </c>
      <c r="D64" s="11">
        <v>0</v>
      </c>
      <c r="E64" s="11">
        <v>0</v>
      </c>
      <c r="F64" s="11">
        <v>5497000</v>
      </c>
      <c r="G64" s="11">
        <v>5085098779</v>
      </c>
      <c r="H64" s="11">
        <v>-4398097857</v>
      </c>
      <c r="I64" s="11">
        <v>687000922</v>
      </c>
    </row>
    <row r="65" spans="1:9" ht="23.1" customHeight="1">
      <c r="A65" s="10" t="s">
        <v>279</v>
      </c>
      <c r="B65" s="11">
        <v>0</v>
      </c>
      <c r="C65" s="11">
        <v>0</v>
      </c>
      <c r="D65" s="11">
        <v>0</v>
      </c>
      <c r="E65" s="11">
        <v>0</v>
      </c>
      <c r="F65" s="11">
        <v>9000</v>
      </c>
      <c r="G65" s="11">
        <v>0</v>
      </c>
      <c r="H65" s="11">
        <v>18000</v>
      </c>
      <c r="I65" s="11">
        <v>18000</v>
      </c>
    </row>
    <row r="66" spans="1:9" ht="23.1" customHeight="1">
      <c r="A66" s="10" t="s">
        <v>280</v>
      </c>
      <c r="B66" s="11">
        <v>0</v>
      </c>
      <c r="C66" s="11">
        <v>0</v>
      </c>
      <c r="D66" s="11">
        <v>0</v>
      </c>
      <c r="E66" s="11">
        <v>0</v>
      </c>
      <c r="F66" s="11">
        <v>110000</v>
      </c>
      <c r="G66" s="11">
        <v>6314644735</v>
      </c>
      <c r="H66" s="11">
        <v>-6295418708</v>
      </c>
      <c r="I66" s="11">
        <v>19226027</v>
      </c>
    </row>
    <row r="67" spans="1:9" ht="23.1" customHeight="1">
      <c r="A67" s="10" t="s">
        <v>281</v>
      </c>
      <c r="B67" s="11">
        <v>0</v>
      </c>
      <c r="C67" s="11">
        <v>0</v>
      </c>
      <c r="D67" s="11">
        <v>0</v>
      </c>
      <c r="E67" s="11">
        <v>0</v>
      </c>
      <c r="F67" s="11">
        <v>5351000</v>
      </c>
      <c r="G67" s="11">
        <v>-394483255</v>
      </c>
      <c r="H67" s="11">
        <v>577908000</v>
      </c>
      <c r="I67" s="11">
        <v>183424745</v>
      </c>
    </row>
    <row r="68" spans="1:9" ht="23.1" customHeight="1">
      <c r="A68" s="10" t="s">
        <v>282</v>
      </c>
      <c r="B68" s="11">
        <v>0</v>
      </c>
      <c r="C68" s="11">
        <v>0</v>
      </c>
      <c r="D68" s="11">
        <v>0</v>
      </c>
      <c r="E68" s="11">
        <v>0</v>
      </c>
      <c r="F68" s="11">
        <v>22537000</v>
      </c>
      <c r="G68" s="11">
        <v>93473408798</v>
      </c>
      <c r="H68" s="11">
        <v>-82094549273</v>
      </c>
      <c r="I68" s="11">
        <v>11378859525</v>
      </c>
    </row>
    <row r="69" spans="1:9" ht="23.1" customHeight="1">
      <c r="A69" s="10" t="s">
        <v>283</v>
      </c>
      <c r="B69" s="11">
        <v>0</v>
      </c>
      <c r="C69" s="11">
        <v>0</v>
      </c>
      <c r="D69" s="11">
        <v>0</v>
      </c>
      <c r="E69" s="11">
        <v>0</v>
      </c>
      <c r="F69" s="11">
        <v>176449000</v>
      </c>
      <c r="G69" s="11">
        <v>59078709</v>
      </c>
      <c r="H69" s="11">
        <v>8991758779</v>
      </c>
      <c r="I69" s="11">
        <v>9050837488</v>
      </c>
    </row>
    <row r="70" spans="1:9" ht="23.1" customHeight="1">
      <c r="A70" s="10" t="s">
        <v>284</v>
      </c>
      <c r="B70" s="11">
        <v>0</v>
      </c>
      <c r="C70" s="11">
        <v>0</v>
      </c>
      <c r="D70" s="11">
        <v>0</v>
      </c>
      <c r="E70" s="11">
        <v>0</v>
      </c>
      <c r="F70" s="11">
        <v>1200000</v>
      </c>
      <c r="G70" s="11">
        <v>868998044</v>
      </c>
      <c r="H70" s="11">
        <v>241200000</v>
      </c>
      <c r="I70" s="11">
        <v>1110198044</v>
      </c>
    </row>
    <row r="71" spans="1:9" ht="23.1" customHeight="1">
      <c r="A71" s="10" t="s">
        <v>285</v>
      </c>
      <c r="B71" s="11">
        <v>0</v>
      </c>
      <c r="C71" s="11">
        <v>0</v>
      </c>
      <c r="D71" s="11">
        <v>0</v>
      </c>
      <c r="E71" s="11">
        <v>0</v>
      </c>
      <c r="F71" s="11">
        <v>11902000</v>
      </c>
      <c r="G71" s="11">
        <v>3019773329</v>
      </c>
      <c r="H71" s="11">
        <v>2594636000</v>
      </c>
      <c r="I71" s="11">
        <v>5614409329</v>
      </c>
    </row>
    <row r="72" spans="1:9" ht="23.1" customHeight="1">
      <c r="A72" s="10" t="s">
        <v>286</v>
      </c>
      <c r="B72" s="11">
        <v>0</v>
      </c>
      <c r="C72" s="11">
        <v>0</v>
      </c>
      <c r="D72" s="11">
        <v>0</v>
      </c>
      <c r="E72" s="11">
        <v>0</v>
      </c>
      <c r="F72" s="11">
        <v>1475000</v>
      </c>
      <c r="G72" s="11">
        <v>-7331242</v>
      </c>
      <c r="H72" s="11">
        <v>125375000</v>
      </c>
      <c r="I72" s="11">
        <v>118043758</v>
      </c>
    </row>
    <row r="73" spans="1:9" ht="23.1" customHeight="1">
      <c r="A73" s="10" t="s">
        <v>287</v>
      </c>
      <c r="B73" s="11">
        <v>0</v>
      </c>
      <c r="C73" s="11">
        <v>0</v>
      </c>
      <c r="D73" s="11">
        <v>0</v>
      </c>
      <c r="E73" s="11">
        <v>0</v>
      </c>
      <c r="F73" s="11">
        <v>1617000</v>
      </c>
      <c r="G73" s="11">
        <v>538297731</v>
      </c>
      <c r="H73" s="11">
        <v>323400000</v>
      </c>
      <c r="I73" s="11">
        <v>861697731</v>
      </c>
    </row>
    <row r="74" spans="1:9" ht="23.1" customHeight="1">
      <c r="A74" s="10" t="s">
        <v>288</v>
      </c>
      <c r="B74" s="11">
        <v>0</v>
      </c>
      <c r="C74" s="11">
        <v>0</v>
      </c>
      <c r="D74" s="11">
        <v>0</v>
      </c>
      <c r="E74" s="11">
        <v>0</v>
      </c>
      <c r="F74" s="11">
        <v>49000</v>
      </c>
      <c r="G74" s="11">
        <v>96018902</v>
      </c>
      <c r="H74" s="11">
        <v>16709000</v>
      </c>
      <c r="I74" s="11">
        <v>112727902</v>
      </c>
    </row>
    <row r="75" spans="1:9" ht="23.1" customHeight="1">
      <c r="A75" s="10" t="s">
        <v>289</v>
      </c>
      <c r="B75" s="11">
        <v>0</v>
      </c>
      <c r="C75" s="11">
        <v>0</v>
      </c>
      <c r="D75" s="11">
        <v>0</v>
      </c>
      <c r="E75" s="11">
        <v>0</v>
      </c>
      <c r="F75" s="11">
        <v>11194000</v>
      </c>
      <c r="G75" s="11">
        <v>4645710238</v>
      </c>
      <c r="H75" s="11">
        <v>73552364</v>
      </c>
      <c r="I75" s="11">
        <v>4719262602</v>
      </c>
    </row>
    <row r="76" spans="1:9" ht="23.1" customHeight="1">
      <c r="A76" s="10" t="s">
        <v>290</v>
      </c>
      <c r="B76" s="11">
        <v>0</v>
      </c>
      <c r="C76" s="11">
        <v>0</v>
      </c>
      <c r="D76" s="11">
        <v>0</v>
      </c>
      <c r="E76" s="11">
        <v>0</v>
      </c>
      <c r="F76" s="11">
        <v>10000</v>
      </c>
      <c r="G76" s="11">
        <v>1039735</v>
      </c>
      <c r="H76" s="11">
        <v>0</v>
      </c>
      <c r="I76" s="11">
        <v>1039735</v>
      </c>
    </row>
    <row r="77" spans="1:9" ht="23.1" customHeight="1">
      <c r="A77" s="10" t="s">
        <v>291</v>
      </c>
      <c r="B77" s="11">
        <v>0</v>
      </c>
      <c r="C77" s="11">
        <v>0</v>
      </c>
      <c r="D77" s="11">
        <v>0</v>
      </c>
      <c r="E77" s="11">
        <v>0</v>
      </c>
      <c r="F77" s="11">
        <v>3711000</v>
      </c>
      <c r="G77" s="11">
        <v>4364180488</v>
      </c>
      <c r="H77" s="11">
        <v>-4306743469</v>
      </c>
      <c r="I77" s="11">
        <v>57437019</v>
      </c>
    </row>
    <row r="78" spans="1:9" ht="23.1" customHeight="1">
      <c r="A78" s="10" t="s">
        <v>292</v>
      </c>
      <c r="B78" s="11">
        <v>0</v>
      </c>
      <c r="C78" s="11">
        <v>0</v>
      </c>
      <c r="D78" s="11">
        <v>0</v>
      </c>
      <c r="E78" s="11">
        <v>0</v>
      </c>
      <c r="F78" s="11">
        <v>1272000</v>
      </c>
      <c r="G78" s="11">
        <v>-237856146</v>
      </c>
      <c r="H78" s="11">
        <v>385416000</v>
      </c>
      <c r="I78" s="11">
        <v>147559854</v>
      </c>
    </row>
    <row r="79" spans="1:9" ht="23.1" customHeight="1">
      <c r="A79" s="10" t="s">
        <v>293</v>
      </c>
      <c r="B79" s="11">
        <v>0</v>
      </c>
      <c r="C79" s="11">
        <v>0</v>
      </c>
      <c r="D79" s="11">
        <v>0</v>
      </c>
      <c r="E79" s="11">
        <v>0</v>
      </c>
      <c r="F79" s="11">
        <v>1000000</v>
      </c>
      <c r="G79" s="11">
        <v>-197263745</v>
      </c>
      <c r="H79" s="11">
        <v>0</v>
      </c>
      <c r="I79" s="11">
        <v>-197263745</v>
      </c>
    </row>
    <row r="80" spans="1:9" ht="23.1" customHeight="1">
      <c r="A80" s="10" t="s">
        <v>294</v>
      </c>
      <c r="B80" s="11">
        <v>0</v>
      </c>
      <c r="C80" s="11">
        <v>0</v>
      </c>
      <c r="D80" s="11">
        <v>0</v>
      </c>
      <c r="E80" s="11">
        <v>0</v>
      </c>
      <c r="F80" s="11">
        <v>5351000</v>
      </c>
      <c r="G80" s="11">
        <v>6392218920</v>
      </c>
      <c r="H80" s="11">
        <v>-6132535024</v>
      </c>
      <c r="I80" s="11">
        <v>259683896</v>
      </c>
    </row>
    <row r="81" spans="1:9" ht="23.1" customHeight="1">
      <c r="A81" s="10" t="s">
        <v>295</v>
      </c>
      <c r="B81" s="11">
        <v>0</v>
      </c>
      <c r="C81" s="11">
        <v>0</v>
      </c>
      <c r="D81" s="11">
        <v>0</v>
      </c>
      <c r="E81" s="11">
        <v>0</v>
      </c>
      <c r="F81" s="11">
        <v>1425000</v>
      </c>
      <c r="G81" s="11">
        <v>-21085017</v>
      </c>
      <c r="H81" s="11">
        <v>188100000</v>
      </c>
      <c r="I81" s="11">
        <v>167014983</v>
      </c>
    </row>
    <row r="82" spans="1:9" ht="23.1" customHeight="1">
      <c r="A82" s="10" t="s">
        <v>296</v>
      </c>
      <c r="B82" s="11">
        <v>0</v>
      </c>
      <c r="C82" s="11">
        <v>0</v>
      </c>
      <c r="D82" s="11">
        <v>0</v>
      </c>
      <c r="E82" s="11">
        <v>0</v>
      </c>
      <c r="F82" s="11">
        <v>19000</v>
      </c>
      <c r="G82" s="11">
        <v>-22736499</v>
      </c>
      <c r="H82" s="11">
        <v>-20491679</v>
      </c>
      <c r="I82" s="11">
        <v>-43228178</v>
      </c>
    </row>
    <row r="83" spans="1:9" ht="23.1" customHeight="1">
      <c r="A83" s="10" t="s">
        <v>297</v>
      </c>
      <c r="B83" s="11">
        <v>0</v>
      </c>
      <c r="C83" s="11">
        <v>0</v>
      </c>
      <c r="D83" s="11">
        <v>0</v>
      </c>
      <c r="E83" s="11">
        <v>0</v>
      </c>
      <c r="F83" s="11">
        <v>46828</v>
      </c>
      <c r="G83" s="11">
        <v>0</v>
      </c>
      <c r="H83" s="11">
        <v>234140</v>
      </c>
      <c r="I83" s="11">
        <v>234140</v>
      </c>
    </row>
    <row r="84" spans="1:9" ht="23.1" customHeight="1">
      <c r="A84" s="10" t="s">
        <v>298</v>
      </c>
      <c r="B84" s="11">
        <v>0</v>
      </c>
      <c r="C84" s="11">
        <v>0</v>
      </c>
      <c r="D84" s="11">
        <v>0</v>
      </c>
      <c r="E84" s="11">
        <v>0</v>
      </c>
      <c r="F84" s="11">
        <v>30000</v>
      </c>
      <c r="G84" s="11">
        <v>0</v>
      </c>
      <c r="H84" s="11">
        <v>30000</v>
      </c>
      <c r="I84" s="11">
        <v>30000</v>
      </c>
    </row>
    <row r="85" spans="1:9" ht="23.1" customHeight="1">
      <c r="A85" s="10" t="s">
        <v>299</v>
      </c>
      <c r="B85" s="11">
        <v>0</v>
      </c>
      <c r="C85" s="11">
        <v>0</v>
      </c>
      <c r="D85" s="11">
        <v>0</v>
      </c>
      <c r="E85" s="11">
        <v>0</v>
      </c>
      <c r="F85" s="11">
        <v>120000</v>
      </c>
      <c r="G85" s="11">
        <v>0</v>
      </c>
      <c r="H85" s="11">
        <v>600000</v>
      </c>
      <c r="I85" s="11">
        <v>600000</v>
      </c>
    </row>
    <row r="86" spans="1:9" ht="23.1" customHeight="1">
      <c r="A86" s="10" t="s">
        <v>300</v>
      </c>
      <c r="B86" s="11">
        <v>0</v>
      </c>
      <c r="C86" s="11">
        <v>0</v>
      </c>
      <c r="D86" s="11">
        <v>0</v>
      </c>
      <c r="E86" s="11">
        <v>0</v>
      </c>
      <c r="F86" s="11">
        <v>7000</v>
      </c>
      <c r="G86" s="11">
        <v>0</v>
      </c>
      <c r="H86" s="11">
        <v>7000</v>
      </c>
      <c r="I86" s="11">
        <v>7000</v>
      </c>
    </row>
    <row r="87" spans="1:9" ht="23.1" customHeight="1">
      <c r="A87" s="10" t="s">
        <v>301</v>
      </c>
      <c r="B87" s="11">
        <v>0</v>
      </c>
      <c r="C87" s="11">
        <v>0</v>
      </c>
      <c r="D87" s="11">
        <v>0</v>
      </c>
      <c r="E87" s="11">
        <v>0</v>
      </c>
      <c r="F87" s="11">
        <v>800000</v>
      </c>
      <c r="G87" s="11">
        <v>0</v>
      </c>
      <c r="H87" s="11">
        <v>800000</v>
      </c>
      <c r="I87" s="11">
        <v>800000</v>
      </c>
    </row>
    <row r="88" spans="1:9" ht="23.1" customHeight="1">
      <c r="A88" s="10" t="s">
        <v>302</v>
      </c>
      <c r="B88" s="11">
        <v>0</v>
      </c>
      <c r="C88" s="11">
        <v>0</v>
      </c>
      <c r="D88" s="11">
        <v>0</v>
      </c>
      <c r="E88" s="11">
        <v>0</v>
      </c>
      <c r="F88" s="11">
        <v>20000</v>
      </c>
      <c r="G88" s="11">
        <v>0</v>
      </c>
      <c r="H88" s="11">
        <v>20000</v>
      </c>
      <c r="I88" s="11">
        <v>20000</v>
      </c>
    </row>
    <row r="89" spans="1:9" ht="23.1" customHeight="1">
      <c r="A89" s="10" t="s">
        <v>303</v>
      </c>
      <c r="B89" s="11">
        <v>0</v>
      </c>
      <c r="C89" s="11">
        <v>0</v>
      </c>
      <c r="D89" s="11">
        <v>0</v>
      </c>
      <c r="E89" s="11">
        <v>0</v>
      </c>
      <c r="F89" s="11">
        <v>598000</v>
      </c>
      <c r="G89" s="11">
        <v>0</v>
      </c>
      <c r="H89" s="11">
        <v>598000</v>
      </c>
      <c r="I89" s="11">
        <v>598000</v>
      </c>
    </row>
    <row r="90" spans="1:9" ht="23.1" customHeight="1">
      <c r="A90" s="10" t="s">
        <v>304</v>
      </c>
      <c r="B90" s="11">
        <v>0</v>
      </c>
      <c r="C90" s="11">
        <v>0</v>
      </c>
      <c r="D90" s="11">
        <v>0</v>
      </c>
      <c r="E90" s="11">
        <v>0</v>
      </c>
      <c r="F90" s="11">
        <v>1273000</v>
      </c>
      <c r="G90" s="11">
        <v>0</v>
      </c>
      <c r="H90" s="11">
        <v>7638000</v>
      </c>
      <c r="I90" s="11">
        <v>7638000</v>
      </c>
    </row>
    <row r="91" spans="1:9" ht="23.1" customHeight="1">
      <c r="A91" s="10" t="s">
        <v>305</v>
      </c>
      <c r="B91" s="11">
        <v>0</v>
      </c>
      <c r="C91" s="11">
        <v>0</v>
      </c>
      <c r="D91" s="11">
        <v>0</v>
      </c>
      <c r="E91" s="11">
        <v>0</v>
      </c>
      <c r="F91" s="11">
        <v>1100000</v>
      </c>
      <c r="G91" s="11">
        <v>0</v>
      </c>
      <c r="H91" s="11">
        <v>2200000</v>
      </c>
      <c r="I91" s="11">
        <v>2200000</v>
      </c>
    </row>
    <row r="92" spans="1:9" ht="23.1" customHeight="1">
      <c r="A92" s="10" t="s">
        <v>306</v>
      </c>
      <c r="B92" s="11">
        <v>0</v>
      </c>
      <c r="C92" s="11">
        <v>0</v>
      </c>
      <c r="D92" s="11">
        <v>0</v>
      </c>
      <c r="E92" s="11">
        <v>0</v>
      </c>
      <c r="F92" s="11">
        <v>25000</v>
      </c>
      <c r="G92" s="11">
        <v>0</v>
      </c>
      <c r="H92" s="11">
        <v>75000</v>
      </c>
      <c r="I92" s="11">
        <v>75000</v>
      </c>
    </row>
    <row r="93" spans="1:9" ht="23.1" customHeight="1">
      <c r="A93" s="10" t="s">
        <v>307</v>
      </c>
      <c r="B93" s="11">
        <v>0</v>
      </c>
      <c r="C93" s="11">
        <v>0</v>
      </c>
      <c r="D93" s="11">
        <v>0</v>
      </c>
      <c r="E93" s="11">
        <v>0</v>
      </c>
      <c r="F93" s="11">
        <v>689000</v>
      </c>
      <c r="G93" s="11">
        <v>0</v>
      </c>
      <c r="H93" s="11">
        <v>689000</v>
      </c>
      <c r="I93" s="11">
        <v>689000</v>
      </c>
    </row>
    <row r="94" spans="1:9" ht="23.1" customHeight="1">
      <c r="A94" s="10" t="s">
        <v>308</v>
      </c>
      <c r="B94" s="11">
        <v>0</v>
      </c>
      <c r="C94" s="11">
        <v>0</v>
      </c>
      <c r="D94" s="11">
        <v>0</v>
      </c>
      <c r="E94" s="11">
        <v>0</v>
      </c>
      <c r="F94" s="11">
        <v>2800000</v>
      </c>
      <c r="G94" s="11">
        <v>0</v>
      </c>
      <c r="H94" s="11">
        <v>2800000</v>
      </c>
      <c r="I94" s="11">
        <v>2800000</v>
      </c>
    </row>
    <row r="95" spans="1:9" ht="23.1" customHeight="1">
      <c r="A95" s="10" t="s">
        <v>309</v>
      </c>
      <c r="B95" s="11">
        <v>0</v>
      </c>
      <c r="C95" s="11">
        <v>0</v>
      </c>
      <c r="D95" s="11">
        <v>0</v>
      </c>
      <c r="E95" s="11">
        <v>0</v>
      </c>
      <c r="F95" s="11">
        <v>703000</v>
      </c>
      <c r="G95" s="11">
        <v>0</v>
      </c>
      <c r="H95" s="11">
        <v>703000</v>
      </c>
      <c r="I95" s="11">
        <v>703000</v>
      </c>
    </row>
    <row r="96" spans="1:9" ht="23.1" customHeight="1">
      <c r="A96" s="10" t="s">
        <v>310</v>
      </c>
      <c r="B96" s="11">
        <v>0</v>
      </c>
      <c r="C96" s="11">
        <v>0</v>
      </c>
      <c r="D96" s="11">
        <v>0</v>
      </c>
      <c r="E96" s="11">
        <v>0</v>
      </c>
      <c r="F96" s="11">
        <v>100000</v>
      </c>
      <c r="G96" s="11">
        <v>0</v>
      </c>
      <c r="H96" s="11">
        <v>100000</v>
      </c>
      <c r="I96" s="11">
        <v>100000</v>
      </c>
    </row>
    <row r="97" spans="1:9" ht="23.1" customHeight="1">
      <c r="A97" s="10" t="s">
        <v>311</v>
      </c>
      <c r="B97" s="11">
        <v>0</v>
      </c>
      <c r="C97" s="11">
        <v>0</v>
      </c>
      <c r="D97" s="11">
        <v>0</v>
      </c>
      <c r="E97" s="11">
        <v>0</v>
      </c>
      <c r="F97" s="11">
        <v>802000</v>
      </c>
      <c r="G97" s="11">
        <v>0</v>
      </c>
      <c r="H97" s="11">
        <v>802000</v>
      </c>
      <c r="I97" s="11">
        <v>802000</v>
      </c>
    </row>
    <row r="98" spans="1:9" ht="23.1" customHeight="1">
      <c r="A98" s="10" t="s">
        <v>312</v>
      </c>
      <c r="B98" s="11">
        <v>0</v>
      </c>
      <c r="C98" s="11">
        <v>0</v>
      </c>
      <c r="D98" s="11">
        <v>0</v>
      </c>
      <c r="E98" s="11">
        <v>0</v>
      </c>
      <c r="F98" s="11">
        <v>5200000</v>
      </c>
      <c r="G98" s="11">
        <v>0</v>
      </c>
      <c r="H98" s="11">
        <v>5200000</v>
      </c>
      <c r="I98" s="11">
        <v>5200000</v>
      </c>
    </row>
    <row r="99" spans="1:9" ht="23.1" customHeight="1">
      <c r="A99" s="10" t="s">
        <v>313</v>
      </c>
      <c r="B99" s="11">
        <v>0</v>
      </c>
      <c r="C99" s="11">
        <v>0</v>
      </c>
      <c r="D99" s="11">
        <v>0</v>
      </c>
      <c r="E99" s="11">
        <v>0</v>
      </c>
      <c r="F99" s="11">
        <v>8661000</v>
      </c>
      <c r="G99" s="11">
        <v>0</v>
      </c>
      <c r="H99" s="11">
        <v>8661000</v>
      </c>
      <c r="I99" s="11">
        <v>8661000</v>
      </c>
    </row>
    <row r="100" spans="1:9" ht="23.1" customHeight="1">
      <c r="A100" s="10" t="s">
        <v>314</v>
      </c>
      <c r="B100" s="11">
        <v>0</v>
      </c>
      <c r="C100" s="11">
        <v>0</v>
      </c>
      <c r="D100" s="11">
        <v>0</v>
      </c>
      <c r="E100" s="11">
        <v>0</v>
      </c>
      <c r="F100" s="11">
        <v>698000</v>
      </c>
      <c r="G100" s="11">
        <v>0</v>
      </c>
      <c r="H100" s="11">
        <v>698000</v>
      </c>
      <c r="I100" s="11">
        <v>698000</v>
      </c>
    </row>
    <row r="101" spans="1:9" ht="23.1" customHeight="1">
      <c r="A101" s="10" t="s">
        <v>315</v>
      </c>
      <c r="B101" s="11">
        <v>0</v>
      </c>
      <c r="C101" s="11">
        <v>0</v>
      </c>
      <c r="D101" s="11">
        <v>0</v>
      </c>
      <c r="E101" s="11">
        <v>0</v>
      </c>
      <c r="F101" s="11">
        <v>5595000</v>
      </c>
      <c r="G101" s="11">
        <v>0</v>
      </c>
      <c r="H101" s="11">
        <v>5595000</v>
      </c>
      <c r="I101" s="11">
        <v>5595000</v>
      </c>
    </row>
    <row r="102" spans="1:9" ht="23.1" customHeight="1">
      <c r="A102" s="10" t="s">
        <v>316</v>
      </c>
      <c r="B102" s="11">
        <v>0</v>
      </c>
      <c r="C102" s="11">
        <v>0</v>
      </c>
      <c r="D102" s="11">
        <v>0</v>
      </c>
      <c r="E102" s="11">
        <v>0</v>
      </c>
      <c r="F102" s="11">
        <v>3799000</v>
      </c>
      <c r="G102" s="11">
        <v>0</v>
      </c>
      <c r="H102" s="11">
        <v>3799000</v>
      </c>
      <c r="I102" s="11">
        <v>3799000</v>
      </c>
    </row>
    <row r="103" spans="1:9" ht="23.1" customHeight="1">
      <c r="A103" s="10" t="s">
        <v>317</v>
      </c>
      <c r="B103" s="11">
        <v>0</v>
      </c>
      <c r="C103" s="11">
        <v>0</v>
      </c>
      <c r="D103" s="11">
        <v>0</v>
      </c>
      <c r="E103" s="11">
        <v>0</v>
      </c>
      <c r="F103" s="11">
        <v>444000</v>
      </c>
      <c r="G103" s="11">
        <v>0</v>
      </c>
      <c r="H103" s="11">
        <v>444000</v>
      </c>
      <c r="I103" s="11">
        <v>444000</v>
      </c>
    </row>
    <row r="104" spans="1:9" ht="23.1" customHeight="1">
      <c r="A104" s="10" t="s">
        <v>318</v>
      </c>
      <c r="B104" s="11">
        <v>0</v>
      </c>
      <c r="C104" s="11">
        <v>0</v>
      </c>
      <c r="D104" s="11">
        <v>0</v>
      </c>
      <c r="E104" s="11">
        <v>0</v>
      </c>
      <c r="F104" s="11">
        <v>500000</v>
      </c>
      <c r="G104" s="11">
        <v>0</v>
      </c>
      <c r="H104" s="11">
        <v>500000</v>
      </c>
      <c r="I104" s="11">
        <v>500000</v>
      </c>
    </row>
    <row r="105" spans="1:9" ht="23.1" customHeight="1">
      <c r="A105" s="10" t="s">
        <v>319</v>
      </c>
      <c r="B105" s="11">
        <v>0</v>
      </c>
      <c r="C105" s="11">
        <v>0</v>
      </c>
      <c r="D105" s="11">
        <v>0</v>
      </c>
      <c r="E105" s="11">
        <v>0</v>
      </c>
      <c r="F105" s="11">
        <v>2602000</v>
      </c>
      <c r="G105" s="11">
        <v>0</v>
      </c>
      <c r="H105" s="11">
        <v>2602000</v>
      </c>
      <c r="I105" s="11">
        <v>2602000</v>
      </c>
    </row>
    <row r="106" spans="1:9" ht="23.1" customHeight="1">
      <c r="A106" s="10" t="s">
        <v>320</v>
      </c>
      <c r="B106" s="11">
        <v>0</v>
      </c>
      <c r="C106" s="11">
        <v>0</v>
      </c>
      <c r="D106" s="11">
        <v>0</v>
      </c>
      <c r="E106" s="11">
        <v>0</v>
      </c>
      <c r="F106" s="11">
        <v>2353000</v>
      </c>
      <c r="G106" s="11">
        <v>0</v>
      </c>
      <c r="H106" s="11">
        <v>2353000</v>
      </c>
      <c r="I106" s="11">
        <v>2353000</v>
      </c>
    </row>
    <row r="107" spans="1:9" ht="23.1" customHeight="1">
      <c r="A107" s="10" t="s">
        <v>321</v>
      </c>
      <c r="B107" s="11">
        <v>0</v>
      </c>
      <c r="C107" s="11">
        <v>0</v>
      </c>
      <c r="D107" s="11">
        <v>0</v>
      </c>
      <c r="E107" s="11">
        <v>0</v>
      </c>
      <c r="F107" s="11">
        <v>4598000</v>
      </c>
      <c r="G107" s="11">
        <v>0</v>
      </c>
      <c r="H107" s="11">
        <v>4598000</v>
      </c>
      <c r="I107" s="11">
        <v>4598000</v>
      </c>
    </row>
    <row r="108" spans="1:9" ht="23.1" customHeight="1">
      <c r="A108" s="10" t="s">
        <v>322</v>
      </c>
      <c r="B108" s="11">
        <v>0</v>
      </c>
      <c r="C108" s="11">
        <v>0</v>
      </c>
      <c r="D108" s="11">
        <v>0</v>
      </c>
      <c r="E108" s="11">
        <v>0</v>
      </c>
      <c r="F108" s="11">
        <v>4847000</v>
      </c>
      <c r="G108" s="11">
        <v>0</v>
      </c>
      <c r="H108" s="11">
        <v>14541000</v>
      </c>
      <c r="I108" s="11">
        <v>14541000</v>
      </c>
    </row>
    <row r="109" spans="1:9" ht="23.1" customHeight="1">
      <c r="A109" s="10" t="s">
        <v>323</v>
      </c>
      <c r="B109" s="11">
        <v>0</v>
      </c>
      <c r="C109" s="11">
        <v>0</v>
      </c>
      <c r="D109" s="11">
        <v>0</v>
      </c>
      <c r="E109" s="11">
        <v>0</v>
      </c>
      <c r="F109" s="11">
        <v>13707000</v>
      </c>
      <c r="G109" s="11">
        <v>0</v>
      </c>
      <c r="H109" s="11">
        <v>13707000</v>
      </c>
      <c r="I109" s="11">
        <v>13707000</v>
      </c>
    </row>
    <row r="110" spans="1:9" ht="23.1" customHeight="1">
      <c r="A110" s="10" t="s">
        <v>324</v>
      </c>
      <c r="B110" s="11">
        <v>0</v>
      </c>
      <c r="C110" s="11">
        <v>0</v>
      </c>
      <c r="D110" s="11">
        <v>0</v>
      </c>
      <c r="E110" s="11">
        <v>0</v>
      </c>
      <c r="F110" s="11">
        <v>15238000</v>
      </c>
      <c r="G110" s="11">
        <v>0</v>
      </c>
      <c r="H110" s="11">
        <v>15238000</v>
      </c>
      <c r="I110" s="11">
        <v>15238000</v>
      </c>
    </row>
    <row r="111" spans="1:9" ht="23.1" customHeight="1">
      <c r="A111" s="10" t="s">
        <v>325</v>
      </c>
      <c r="B111" s="11">
        <v>0</v>
      </c>
      <c r="C111" s="11">
        <v>0</v>
      </c>
      <c r="D111" s="11">
        <v>0</v>
      </c>
      <c r="E111" s="11">
        <v>0</v>
      </c>
      <c r="F111" s="11">
        <v>1000000</v>
      </c>
      <c r="G111" s="11">
        <v>0</v>
      </c>
      <c r="H111" s="11">
        <v>1000000</v>
      </c>
      <c r="I111" s="11">
        <v>1000000</v>
      </c>
    </row>
    <row r="112" spans="1:9" ht="23.1" customHeight="1">
      <c r="A112" s="10" t="s">
        <v>326</v>
      </c>
      <c r="B112" s="11">
        <v>0</v>
      </c>
      <c r="C112" s="11">
        <v>0</v>
      </c>
      <c r="D112" s="11">
        <v>0</v>
      </c>
      <c r="E112" s="11">
        <v>0</v>
      </c>
      <c r="F112" s="11">
        <v>55000</v>
      </c>
      <c r="G112" s="11">
        <v>302888160</v>
      </c>
      <c r="H112" s="11">
        <v>-288978989</v>
      </c>
      <c r="I112" s="11">
        <v>13909171</v>
      </c>
    </row>
    <row r="113" spans="1:9" ht="23.1" customHeight="1">
      <c r="A113" s="10" t="s">
        <v>327</v>
      </c>
      <c r="B113" s="11">
        <v>0</v>
      </c>
      <c r="C113" s="11">
        <v>0</v>
      </c>
      <c r="D113" s="11">
        <v>0</v>
      </c>
      <c r="E113" s="11">
        <v>0</v>
      </c>
      <c r="F113" s="11">
        <v>150000</v>
      </c>
      <c r="G113" s="11">
        <v>552157783</v>
      </c>
      <c r="H113" s="11">
        <v>-779799150</v>
      </c>
      <c r="I113" s="11">
        <v>-227641367</v>
      </c>
    </row>
    <row r="114" spans="1:9" ht="23.1" customHeight="1">
      <c r="A114" s="10" t="s">
        <v>328</v>
      </c>
      <c r="B114" s="11">
        <v>0</v>
      </c>
      <c r="C114" s="11">
        <v>0</v>
      </c>
      <c r="D114" s="11">
        <v>0</v>
      </c>
      <c r="E114" s="11">
        <v>0</v>
      </c>
      <c r="F114" s="11">
        <v>2000000</v>
      </c>
      <c r="G114" s="11">
        <v>4282246928</v>
      </c>
      <c r="H114" s="11">
        <v>-7997940000</v>
      </c>
      <c r="I114" s="11">
        <v>-3715693072</v>
      </c>
    </row>
    <row r="115" spans="1:9" ht="23.1" customHeight="1">
      <c r="A115" s="10" t="s">
        <v>329</v>
      </c>
      <c r="B115" s="11">
        <v>0</v>
      </c>
      <c r="C115" s="11">
        <v>0</v>
      </c>
      <c r="D115" s="11">
        <v>0</v>
      </c>
      <c r="E115" s="11">
        <v>0</v>
      </c>
      <c r="F115" s="11">
        <v>2701000</v>
      </c>
      <c r="G115" s="11">
        <v>2871614398</v>
      </c>
      <c r="H115" s="11">
        <v>-2901414420</v>
      </c>
      <c r="I115" s="11">
        <v>-29800022</v>
      </c>
    </row>
    <row r="116" spans="1:9" ht="23.1" customHeight="1">
      <c r="A116" s="10" t="s">
        <v>330</v>
      </c>
      <c r="B116" s="11">
        <v>0</v>
      </c>
      <c r="C116" s="11">
        <v>0</v>
      </c>
      <c r="D116" s="11">
        <v>0</v>
      </c>
      <c r="E116" s="11">
        <v>0</v>
      </c>
      <c r="F116" s="11">
        <v>868000</v>
      </c>
      <c r="G116" s="11">
        <v>130066500</v>
      </c>
      <c r="H116" s="11">
        <v>-1657453098</v>
      </c>
      <c r="I116" s="11">
        <v>-1527386598</v>
      </c>
    </row>
    <row r="117" spans="1:9" ht="23.1" customHeight="1">
      <c r="A117" s="10" t="s">
        <v>331</v>
      </c>
      <c r="B117" s="11">
        <v>0</v>
      </c>
      <c r="C117" s="11">
        <v>0</v>
      </c>
      <c r="D117" s="11">
        <v>0</v>
      </c>
      <c r="E117" s="11">
        <v>0</v>
      </c>
      <c r="F117" s="11">
        <v>70000</v>
      </c>
      <c r="G117" s="11">
        <v>905393</v>
      </c>
      <c r="H117" s="11">
        <v>-1355976</v>
      </c>
      <c r="I117" s="11">
        <v>-450583</v>
      </c>
    </row>
    <row r="118" spans="1:9" ht="23.1" customHeight="1">
      <c r="A118" s="10" t="s">
        <v>332</v>
      </c>
      <c r="B118" s="11">
        <v>0</v>
      </c>
      <c r="C118" s="11">
        <v>0</v>
      </c>
      <c r="D118" s="11">
        <v>0</v>
      </c>
      <c r="E118" s="11">
        <v>0</v>
      </c>
      <c r="F118" s="11">
        <v>9540000</v>
      </c>
      <c r="G118" s="11">
        <v>141396467</v>
      </c>
      <c r="H118" s="11">
        <v>0</v>
      </c>
      <c r="I118" s="11">
        <v>141396467</v>
      </c>
    </row>
    <row r="119" spans="1:9" ht="23.1" customHeight="1">
      <c r="A119" s="10" t="s">
        <v>333</v>
      </c>
      <c r="B119" s="11">
        <v>0</v>
      </c>
      <c r="C119" s="11">
        <v>0</v>
      </c>
      <c r="D119" s="11">
        <v>0</v>
      </c>
      <c r="E119" s="11">
        <v>0</v>
      </c>
      <c r="F119" s="11">
        <v>2230000</v>
      </c>
      <c r="G119" s="11">
        <v>204152833</v>
      </c>
      <c r="H119" s="11">
        <v>0</v>
      </c>
      <c r="I119" s="11">
        <v>204152833</v>
      </c>
    </row>
    <row r="120" spans="1:9" ht="23.1" customHeight="1">
      <c r="A120" s="10" t="s">
        <v>334</v>
      </c>
      <c r="B120" s="11">
        <v>0</v>
      </c>
      <c r="C120" s="11">
        <v>0</v>
      </c>
      <c r="D120" s="11">
        <v>0</v>
      </c>
      <c r="E120" s="11">
        <v>0</v>
      </c>
      <c r="F120" s="11">
        <v>4517000</v>
      </c>
      <c r="G120" s="11">
        <v>433482720</v>
      </c>
      <c r="H120" s="11">
        <v>0</v>
      </c>
      <c r="I120" s="11">
        <v>433482720</v>
      </c>
    </row>
    <row r="121" spans="1:9" ht="23.1" customHeight="1">
      <c r="A121" s="10" t="s">
        <v>335</v>
      </c>
      <c r="B121" s="11">
        <v>0</v>
      </c>
      <c r="C121" s="11">
        <v>0</v>
      </c>
      <c r="D121" s="11">
        <v>0</v>
      </c>
      <c r="E121" s="11">
        <v>0</v>
      </c>
      <c r="F121" s="11">
        <v>34440000</v>
      </c>
      <c r="G121" s="11">
        <v>-9303400854</v>
      </c>
      <c r="H121" s="11">
        <v>12915000000</v>
      </c>
      <c r="I121" s="11">
        <v>3611599146</v>
      </c>
    </row>
    <row r="122" spans="1:9" ht="23.1" customHeight="1">
      <c r="A122" s="10" t="s">
        <v>336</v>
      </c>
      <c r="B122" s="11">
        <v>0</v>
      </c>
      <c r="C122" s="11">
        <v>0</v>
      </c>
      <c r="D122" s="11">
        <v>0</v>
      </c>
      <c r="E122" s="11">
        <v>0</v>
      </c>
      <c r="F122" s="11">
        <v>1849000</v>
      </c>
      <c r="G122" s="11">
        <v>106802758</v>
      </c>
      <c r="H122" s="11">
        <v>0</v>
      </c>
      <c r="I122" s="11">
        <v>106802758</v>
      </c>
    </row>
    <row r="123" spans="1:9" ht="23.1" customHeight="1">
      <c r="A123" s="10" t="s">
        <v>337</v>
      </c>
      <c r="B123" s="11">
        <v>0</v>
      </c>
      <c r="C123" s="11">
        <v>0</v>
      </c>
      <c r="D123" s="11">
        <v>0</v>
      </c>
      <c r="E123" s="11">
        <v>0</v>
      </c>
      <c r="F123" s="11">
        <v>2301000</v>
      </c>
      <c r="G123" s="11">
        <v>-10069695</v>
      </c>
      <c r="H123" s="11">
        <v>-95154384</v>
      </c>
      <c r="I123" s="11">
        <v>-105224079</v>
      </c>
    </row>
    <row r="124" spans="1:9" ht="23.1" customHeight="1">
      <c r="A124" s="10" t="s">
        <v>338</v>
      </c>
      <c r="B124" s="11">
        <v>0</v>
      </c>
      <c r="C124" s="11">
        <v>0</v>
      </c>
      <c r="D124" s="11">
        <v>0</v>
      </c>
      <c r="E124" s="11">
        <v>0</v>
      </c>
      <c r="F124" s="11">
        <v>6694000</v>
      </c>
      <c r="G124" s="11">
        <v>-337738926</v>
      </c>
      <c r="H124" s="11">
        <v>448498000</v>
      </c>
      <c r="I124" s="11">
        <v>110759074</v>
      </c>
    </row>
    <row r="125" spans="1:9" ht="23.1" customHeight="1">
      <c r="A125" s="10" t="s">
        <v>339</v>
      </c>
      <c r="B125" s="11">
        <v>0</v>
      </c>
      <c r="C125" s="11">
        <v>0</v>
      </c>
      <c r="D125" s="11">
        <v>0</v>
      </c>
      <c r="E125" s="11">
        <v>0</v>
      </c>
      <c r="F125" s="11">
        <v>24328000</v>
      </c>
      <c r="G125" s="11">
        <v>-1817821626</v>
      </c>
      <c r="H125" s="11">
        <v>2099851517</v>
      </c>
      <c r="I125" s="11">
        <v>282029891</v>
      </c>
    </row>
    <row r="126" spans="1:9" ht="23.1" customHeight="1">
      <c r="A126" s="10" t="s">
        <v>340</v>
      </c>
      <c r="B126" s="11">
        <v>0</v>
      </c>
      <c r="C126" s="11">
        <v>0</v>
      </c>
      <c r="D126" s="11">
        <v>0</v>
      </c>
      <c r="E126" s="11">
        <v>0</v>
      </c>
      <c r="F126" s="11">
        <v>18035000</v>
      </c>
      <c r="G126" s="11">
        <v>65664807617</v>
      </c>
      <c r="H126" s="11">
        <v>-63583706935</v>
      </c>
      <c r="I126" s="11">
        <v>2081100682</v>
      </c>
    </row>
    <row r="127" spans="1:9" ht="23.1" customHeight="1">
      <c r="A127" s="10" t="s">
        <v>341</v>
      </c>
      <c r="B127" s="11">
        <v>0</v>
      </c>
      <c r="C127" s="11">
        <v>0</v>
      </c>
      <c r="D127" s="11">
        <v>0</v>
      </c>
      <c r="E127" s="11">
        <v>0</v>
      </c>
      <c r="F127" s="11">
        <v>1059000</v>
      </c>
      <c r="G127" s="11">
        <v>5469750</v>
      </c>
      <c r="H127" s="11">
        <v>31811446</v>
      </c>
      <c r="I127" s="11">
        <v>37281196</v>
      </c>
    </row>
    <row r="128" spans="1:9" ht="23.1" customHeight="1">
      <c r="A128" s="10" t="s">
        <v>342</v>
      </c>
      <c r="B128" s="11">
        <v>0</v>
      </c>
      <c r="C128" s="11">
        <v>0</v>
      </c>
      <c r="D128" s="11">
        <v>0</v>
      </c>
      <c r="E128" s="11">
        <v>0</v>
      </c>
      <c r="F128" s="11">
        <v>4621000</v>
      </c>
      <c r="G128" s="11">
        <v>3607001775</v>
      </c>
      <c r="H128" s="11">
        <v>-3485247198</v>
      </c>
      <c r="I128" s="11">
        <v>121754577</v>
      </c>
    </row>
    <row r="129" spans="1:9" ht="23.1" customHeight="1">
      <c r="A129" s="10" t="s">
        <v>343</v>
      </c>
      <c r="B129" s="11">
        <v>0</v>
      </c>
      <c r="C129" s="11">
        <v>0</v>
      </c>
      <c r="D129" s="11">
        <v>0</v>
      </c>
      <c r="E129" s="11">
        <v>0</v>
      </c>
      <c r="F129" s="11">
        <v>1113000</v>
      </c>
      <c r="G129" s="11">
        <v>586357200</v>
      </c>
      <c r="H129" s="11">
        <v>-486106897</v>
      </c>
      <c r="I129" s="11">
        <v>100250303</v>
      </c>
    </row>
    <row r="130" spans="1:9" ht="23.1" customHeight="1">
      <c r="A130" s="10" t="s">
        <v>344</v>
      </c>
      <c r="B130" s="11">
        <v>0</v>
      </c>
      <c r="C130" s="11">
        <v>0</v>
      </c>
      <c r="D130" s="11">
        <v>0</v>
      </c>
      <c r="E130" s="11">
        <v>0</v>
      </c>
      <c r="F130" s="11">
        <v>988000</v>
      </c>
      <c r="G130" s="11">
        <v>78565500</v>
      </c>
      <c r="H130" s="11">
        <v>3937842</v>
      </c>
      <c r="I130" s="11">
        <v>82503342</v>
      </c>
    </row>
    <row r="131" spans="1:9" ht="23.1" customHeight="1">
      <c r="A131" s="10" t="s">
        <v>345</v>
      </c>
      <c r="B131" s="11">
        <v>0</v>
      </c>
      <c r="C131" s="11">
        <v>0</v>
      </c>
      <c r="D131" s="11">
        <v>0</v>
      </c>
      <c r="E131" s="11">
        <v>0</v>
      </c>
      <c r="F131" s="11">
        <v>1256000</v>
      </c>
      <c r="G131" s="11">
        <v>17511692</v>
      </c>
      <c r="H131" s="11">
        <v>37680000</v>
      </c>
      <c r="I131" s="11">
        <v>55191692</v>
      </c>
    </row>
    <row r="132" spans="1:9" ht="23.1" customHeight="1">
      <c r="A132" s="10" t="s">
        <v>346</v>
      </c>
      <c r="B132" s="11">
        <v>0</v>
      </c>
      <c r="C132" s="11">
        <v>0</v>
      </c>
      <c r="D132" s="11">
        <v>0</v>
      </c>
      <c r="E132" s="11">
        <v>0</v>
      </c>
      <c r="F132" s="11">
        <v>1862000</v>
      </c>
      <c r="G132" s="11">
        <v>33621344</v>
      </c>
      <c r="H132" s="11">
        <v>65170000</v>
      </c>
      <c r="I132" s="11">
        <v>98791344</v>
      </c>
    </row>
    <row r="133" spans="1:9" ht="23.1" customHeight="1">
      <c r="A133" s="10" t="s">
        <v>347</v>
      </c>
      <c r="B133" s="11">
        <v>0</v>
      </c>
      <c r="C133" s="11">
        <v>0</v>
      </c>
      <c r="D133" s="11">
        <v>0</v>
      </c>
      <c r="E133" s="11">
        <v>0</v>
      </c>
      <c r="F133" s="11">
        <v>5975000</v>
      </c>
      <c r="G133" s="11">
        <v>28132756</v>
      </c>
      <c r="H133" s="11">
        <v>239000000</v>
      </c>
      <c r="I133" s="11">
        <v>267132756</v>
      </c>
    </row>
    <row r="134" spans="1:9" ht="23.1" customHeight="1">
      <c r="A134" s="10" t="s">
        <v>348</v>
      </c>
      <c r="B134" s="11">
        <v>0</v>
      </c>
      <c r="C134" s="11">
        <v>0</v>
      </c>
      <c r="D134" s="11">
        <v>0</v>
      </c>
      <c r="E134" s="11">
        <v>0</v>
      </c>
      <c r="F134" s="11">
        <v>41359224</v>
      </c>
      <c r="G134" s="11">
        <v>175461029</v>
      </c>
      <c r="H134" s="11">
        <v>292620000</v>
      </c>
      <c r="I134" s="11">
        <v>468081029</v>
      </c>
    </row>
    <row r="135" spans="1:9" ht="23.1" customHeight="1">
      <c r="A135" s="10" t="s">
        <v>349</v>
      </c>
      <c r="B135" s="11">
        <v>0</v>
      </c>
      <c r="C135" s="11">
        <v>0</v>
      </c>
      <c r="D135" s="11">
        <v>0</v>
      </c>
      <c r="E135" s="11">
        <v>0</v>
      </c>
      <c r="F135" s="11">
        <v>21921000</v>
      </c>
      <c r="G135" s="11">
        <v>-48167694</v>
      </c>
      <c r="H135" s="11">
        <v>789156000</v>
      </c>
      <c r="I135" s="11">
        <v>740988306</v>
      </c>
    </row>
    <row r="136" spans="1:9" ht="23.1" customHeight="1">
      <c r="A136" s="10" t="s">
        <v>350</v>
      </c>
      <c r="B136" s="11">
        <v>0</v>
      </c>
      <c r="C136" s="11">
        <v>0</v>
      </c>
      <c r="D136" s="11">
        <v>0</v>
      </c>
      <c r="E136" s="11">
        <v>0</v>
      </c>
      <c r="F136" s="11">
        <v>825132</v>
      </c>
      <c r="G136" s="11">
        <v>36180697</v>
      </c>
      <c r="H136" s="11">
        <v>0</v>
      </c>
      <c r="I136" s="11">
        <v>36180697</v>
      </c>
    </row>
    <row r="137" spans="1:9" ht="23.1" customHeight="1">
      <c r="A137" s="10" t="s">
        <v>351</v>
      </c>
      <c r="B137" s="11">
        <v>0</v>
      </c>
      <c r="C137" s="11">
        <v>0</v>
      </c>
      <c r="D137" s="11">
        <v>0</v>
      </c>
      <c r="E137" s="11">
        <v>0</v>
      </c>
      <c r="F137" s="11">
        <v>6120000</v>
      </c>
      <c r="G137" s="11">
        <v>-4458754</v>
      </c>
      <c r="H137" s="11">
        <v>397800000</v>
      </c>
      <c r="I137" s="11">
        <v>393341246</v>
      </c>
    </row>
    <row r="138" spans="1:9" ht="23.1" customHeight="1">
      <c r="A138" s="10" t="s">
        <v>352</v>
      </c>
      <c r="B138" s="11">
        <v>0</v>
      </c>
      <c r="C138" s="11">
        <v>0</v>
      </c>
      <c r="D138" s="11">
        <v>0</v>
      </c>
      <c r="E138" s="11">
        <v>0</v>
      </c>
      <c r="F138" s="11">
        <v>68000</v>
      </c>
      <c r="G138" s="11">
        <v>349831</v>
      </c>
      <c r="H138" s="11">
        <v>4760000</v>
      </c>
      <c r="I138" s="11">
        <v>5109831</v>
      </c>
    </row>
    <row r="139" spans="1:9" ht="23.1" customHeight="1">
      <c r="A139" s="10" t="s">
        <v>353</v>
      </c>
      <c r="B139" s="11">
        <v>0</v>
      </c>
      <c r="C139" s="11">
        <v>0</v>
      </c>
      <c r="D139" s="11">
        <v>0</v>
      </c>
      <c r="E139" s="11">
        <v>0</v>
      </c>
      <c r="F139" s="11">
        <v>587000</v>
      </c>
      <c r="G139" s="11">
        <v>2290025275</v>
      </c>
      <c r="H139" s="11">
        <v>58700000</v>
      </c>
      <c r="I139" s="11">
        <v>2348725275</v>
      </c>
    </row>
    <row r="140" spans="1:9" ht="23.1" customHeight="1">
      <c r="A140" s="10" t="s">
        <v>354</v>
      </c>
      <c r="B140" s="11">
        <v>0</v>
      </c>
      <c r="C140" s="11">
        <v>0</v>
      </c>
      <c r="D140" s="11">
        <v>0</v>
      </c>
      <c r="E140" s="11">
        <v>0</v>
      </c>
      <c r="F140" s="11">
        <v>1254000</v>
      </c>
      <c r="G140" s="11">
        <v>-15986091</v>
      </c>
      <c r="H140" s="11">
        <v>37620000</v>
      </c>
      <c r="I140" s="11">
        <v>21633909</v>
      </c>
    </row>
    <row r="141" spans="1:9" ht="23.1" customHeight="1">
      <c r="A141" s="10" t="s">
        <v>355</v>
      </c>
      <c r="B141" s="11">
        <v>0</v>
      </c>
      <c r="C141" s="11">
        <v>0</v>
      </c>
      <c r="D141" s="11">
        <v>0</v>
      </c>
      <c r="E141" s="11">
        <v>0</v>
      </c>
      <c r="F141" s="11">
        <v>331000</v>
      </c>
      <c r="G141" s="11">
        <v>28947334</v>
      </c>
      <c r="H141" s="11">
        <v>0</v>
      </c>
      <c r="I141" s="11">
        <v>28947334</v>
      </c>
    </row>
    <row r="142" spans="1:9" ht="23.1" customHeight="1">
      <c r="A142" s="10" t="s">
        <v>356</v>
      </c>
      <c r="B142" s="11">
        <v>0</v>
      </c>
      <c r="C142" s="11">
        <v>0</v>
      </c>
      <c r="D142" s="11">
        <v>0</v>
      </c>
      <c r="E142" s="11">
        <v>0</v>
      </c>
      <c r="F142" s="11">
        <v>5120000</v>
      </c>
      <c r="G142" s="11">
        <v>6382707952</v>
      </c>
      <c r="H142" s="11">
        <v>-6090608751</v>
      </c>
      <c r="I142" s="11">
        <v>292099201</v>
      </c>
    </row>
    <row r="143" spans="1:9" ht="23.1" customHeight="1">
      <c r="A143" s="10" t="s">
        <v>357</v>
      </c>
      <c r="B143" s="11">
        <v>0</v>
      </c>
      <c r="C143" s="11">
        <v>0</v>
      </c>
      <c r="D143" s="11">
        <v>0</v>
      </c>
      <c r="E143" s="11">
        <v>0</v>
      </c>
      <c r="F143" s="11">
        <v>862000</v>
      </c>
      <c r="G143" s="11">
        <v>64546981</v>
      </c>
      <c r="H143" s="11">
        <v>0</v>
      </c>
      <c r="I143" s="11">
        <v>64546981</v>
      </c>
    </row>
    <row r="144" spans="1:9" ht="23.1" customHeight="1">
      <c r="A144" s="10" t="s">
        <v>358</v>
      </c>
      <c r="B144" s="11">
        <v>0</v>
      </c>
      <c r="C144" s="11">
        <v>0</v>
      </c>
      <c r="D144" s="11">
        <v>0</v>
      </c>
      <c r="E144" s="11">
        <v>0</v>
      </c>
      <c r="F144" s="11">
        <v>3989000</v>
      </c>
      <c r="G144" s="11">
        <v>-702291420</v>
      </c>
      <c r="H144" s="11">
        <v>0</v>
      </c>
      <c r="I144" s="11">
        <v>-702291420</v>
      </c>
    </row>
    <row r="145" spans="1:9" ht="23.1" customHeight="1">
      <c r="A145" s="10" t="s">
        <v>359</v>
      </c>
      <c r="B145" s="11">
        <v>0</v>
      </c>
      <c r="C145" s="11">
        <v>0</v>
      </c>
      <c r="D145" s="11">
        <v>0</v>
      </c>
      <c r="E145" s="11">
        <v>0</v>
      </c>
      <c r="F145" s="11">
        <v>19000000</v>
      </c>
      <c r="G145" s="11">
        <v>10171738118</v>
      </c>
      <c r="H145" s="11">
        <v>0</v>
      </c>
      <c r="I145" s="11">
        <v>10171738118</v>
      </c>
    </row>
    <row r="146" spans="1:9" ht="23.1" customHeight="1">
      <c r="A146" s="10" t="s">
        <v>360</v>
      </c>
      <c r="B146" s="11">
        <v>0</v>
      </c>
      <c r="C146" s="11">
        <v>0</v>
      </c>
      <c r="D146" s="11">
        <v>0</v>
      </c>
      <c r="E146" s="11">
        <v>0</v>
      </c>
      <c r="F146" s="11">
        <v>20000</v>
      </c>
      <c r="G146" s="11">
        <v>409157701</v>
      </c>
      <c r="H146" s="11">
        <v>4020000</v>
      </c>
      <c r="I146" s="11">
        <v>413177701</v>
      </c>
    </row>
    <row r="147" spans="1:9" ht="23.1" customHeight="1">
      <c r="A147" s="10" t="s">
        <v>361</v>
      </c>
      <c r="B147" s="11">
        <v>0</v>
      </c>
      <c r="C147" s="11">
        <v>0</v>
      </c>
      <c r="D147" s="11">
        <v>0</v>
      </c>
      <c r="E147" s="11">
        <v>0</v>
      </c>
      <c r="F147" s="11">
        <v>1001000</v>
      </c>
      <c r="G147" s="11">
        <v>3791386198</v>
      </c>
      <c r="H147" s="11">
        <v>220220000</v>
      </c>
      <c r="I147" s="11">
        <v>4011606198</v>
      </c>
    </row>
    <row r="148" spans="1:9" ht="23.1" customHeight="1">
      <c r="A148" s="10" t="s">
        <v>362</v>
      </c>
      <c r="B148" s="11">
        <v>0</v>
      </c>
      <c r="C148" s="11">
        <v>0</v>
      </c>
      <c r="D148" s="11">
        <v>0</v>
      </c>
      <c r="E148" s="11">
        <v>0</v>
      </c>
      <c r="F148" s="11">
        <v>5000</v>
      </c>
      <c r="G148" s="11">
        <v>299923</v>
      </c>
      <c r="H148" s="11">
        <v>0</v>
      </c>
      <c r="I148" s="11">
        <v>299923</v>
      </c>
    </row>
    <row r="149" spans="1:9" ht="23.1" customHeight="1">
      <c r="A149" s="10" t="s">
        <v>363</v>
      </c>
      <c r="B149" s="11">
        <v>0</v>
      </c>
      <c r="C149" s="11">
        <v>0</v>
      </c>
      <c r="D149" s="11">
        <v>0</v>
      </c>
      <c r="E149" s="11">
        <v>0</v>
      </c>
      <c r="F149" s="11">
        <v>4096000</v>
      </c>
      <c r="G149" s="11">
        <v>4400289482</v>
      </c>
      <c r="H149" s="11">
        <v>-3993136876</v>
      </c>
      <c r="I149" s="11">
        <v>407152606</v>
      </c>
    </row>
    <row r="150" spans="1:9" ht="23.1" customHeight="1">
      <c r="A150" s="10" t="s">
        <v>364</v>
      </c>
      <c r="B150" s="11">
        <v>0</v>
      </c>
      <c r="C150" s="11">
        <v>0</v>
      </c>
      <c r="D150" s="11">
        <v>0</v>
      </c>
      <c r="E150" s="11">
        <v>0</v>
      </c>
      <c r="F150" s="11">
        <v>151000</v>
      </c>
      <c r="G150" s="11">
        <v>815542641</v>
      </c>
      <c r="H150" s="11">
        <v>-820044741</v>
      </c>
      <c r="I150" s="11">
        <v>-4502100</v>
      </c>
    </row>
    <row r="151" spans="1:9" ht="23.1" customHeight="1">
      <c r="A151" s="10" t="s">
        <v>365</v>
      </c>
      <c r="B151" s="11">
        <v>0</v>
      </c>
      <c r="C151" s="11">
        <v>0</v>
      </c>
      <c r="D151" s="11">
        <v>0</v>
      </c>
      <c r="E151" s="11">
        <v>0</v>
      </c>
      <c r="F151" s="11">
        <v>12567000</v>
      </c>
      <c r="G151" s="11">
        <v>13637544</v>
      </c>
      <c r="H151" s="11">
        <v>-473034747</v>
      </c>
      <c r="I151" s="11">
        <v>-459397203</v>
      </c>
    </row>
    <row r="152" spans="1:9" ht="23.1" customHeight="1">
      <c r="A152" s="10" t="s">
        <v>366</v>
      </c>
      <c r="B152" s="11">
        <v>0</v>
      </c>
      <c r="C152" s="11">
        <v>0</v>
      </c>
      <c r="D152" s="11">
        <v>0</v>
      </c>
      <c r="E152" s="11">
        <v>0</v>
      </c>
      <c r="F152" s="11">
        <v>100000</v>
      </c>
      <c r="G152" s="11">
        <v>179010000</v>
      </c>
      <c r="H152" s="11">
        <v>-170293566</v>
      </c>
      <c r="I152" s="11">
        <v>8716434</v>
      </c>
    </row>
    <row r="153" spans="1:9" ht="23.1" customHeight="1">
      <c r="A153" s="10" t="s">
        <v>367</v>
      </c>
      <c r="B153" s="11">
        <v>0</v>
      </c>
      <c r="C153" s="11">
        <v>0</v>
      </c>
      <c r="D153" s="11">
        <v>0</v>
      </c>
      <c r="E153" s="11">
        <v>0</v>
      </c>
      <c r="F153" s="11">
        <v>1009000</v>
      </c>
      <c r="G153" s="11">
        <v>211832914027</v>
      </c>
      <c r="H153" s="11">
        <v>-202237610355</v>
      </c>
      <c r="I153" s="11">
        <v>9595303672</v>
      </c>
    </row>
    <row r="154" spans="1:9" ht="23.1" customHeight="1">
      <c r="A154" s="10" t="s">
        <v>368</v>
      </c>
      <c r="B154" s="11">
        <v>0</v>
      </c>
      <c r="C154" s="11">
        <v>0</v>
      </c>
      <c r="D154" s="11">
        <v>0</v>
      </c>
      <c r="E154" s="11">
        <v>0</v>
      </c>
      <c r="F154" s="11">
        <v>70000</v>
      </c>
      <c r="G154" s="11">
        <v>-2037925435</v>
      </c>
      <c r="H154" s="11">
        <v>31500000</v>
      </c>
      <c r="I154" s="11">
        <v>-2006425435</v>
      </c>
    </row>
    <row r="155" spans="1:9" ht="23.1" customHeight="1">
      <c r="A155" s="10" t="s">
        <v>369</v>
      </c>
      <c r="B155" s="11">
        <v>0</v>
      </c>
      <c r="C155" s="11">
        <v>0</v>
      </c>
      <c r="D155" s="11">
        <v>0</v>
      </c>
      <c r="E155" s="11">
        <v>0</v>
      </c>
      <c r="F155" s="11">
        <v>400000</v>
      </c>
      <c r="G155" s="11">
        <v>0</v>
      </c>
      <c r="H155" s="11">
        <v>1600000</v>
      </c>
      <c r="I155" s="11">
        <v>1600000</v>
      </c>
    </row>
    <row r="156" spans="1:9" ht="23.1" customHeight="1">
      <c r="A156" s="10" t="s">
        <v>370</v>
      </c>
      <c r="B156" s="11">
        <v>0</v>
      </c>
      <c r="C156" s="11">
        <v>0</v>
      </c>
      <c r="D156" s="11">
        <v>0</v>
      </c>
      <c r="E156" s="11">
        <v>0</v>
      </c>
      <c r="F156" s="11">
        <v>1254000</v>
      </c>
      <c r="G156" s="11">
        <v>0</v>
      </c>
      <c r="H156" s="11">
        <v>1254000</v>
      </c>
      <c r="I156" s="11">
        <v>1254000</v>
      </c>
    </row>
    <row r="157" spans="1:9" ht="23.1" customHeight="1">
      <c r="A157" s="10" t="s">
        <v>371</v>
      </c>
      <c r="B157" s="11">
        <v>0</v>
      </c>
      <c r="C157" s="11">
        <v>0</v>
      </c>
      <c r="D157" s="11">
        <v>0</v>
      </c>
      <c r="E157" s="11">
        <v>0</v>
      </c>
      <c r="F157" s="11">
        <v>268000</v>
      </c>
      <c r="G157" s="11">
        <v>-1028622</v>
      </c>
      <c r="H157" s="11">
        <v>24120000</v>
      </c>
      <c r="I157" s="11">
        <v>23091378</v>
      </c>
    </row>
    <row r="158" spans="1:9" ht="23.1" customHeight="1">
      <c r="A158" s="10" t="s">
        <v>372</v>
      </c>
      <c r="B158" s="11">
        <v>0</v>
      </c>
      <c r="C158" s="11">
        <v>0</v>
      </c>
      <c r="D158" s="11">
        <v>0</v>
      </c>
      <c r="E158" s="11">
        <v>0</v>
      </c>
      <c r="F158" s="11">
        <v>500000</v>
      </c>
      <c r="G158" s="11">
        <v>1149703875</v>
      </c>
      <c r="H158" s="11">
        <v>-1199691000</v>
      </c>
      <c r="I158" s="11">
        <v>-49987125</v>
      </c>
    </row>
    <row r="159" spans="1:9" ht="23.1" customHeight="1">
      <c r="A159" s="10" t="s">
        <v>373</v>
      </c>
      <c r="B159" s="11">
        <v>0</v>
      </c>
      <c r="C159" s="11">
        <v>0</v>
      </c>
      <c r="D159" s="11">
        <v>0</v>
      </c>
      <c r="E159" s="11">
        <v>0</v>
      </c>
      <c r="F159" s="11">
        <v>48000</v>
      </c>
      <c r="G159" s="11">
        <v>265040844</v>
      </c>
      <c r="H159" s="11">
        <v>-256655254</v>
      </c>
      <c r="I159" s="11">
        <v>8385590</v>
      </c>
    </row>
    <row r="160" spans="1:9" ht="23.1" customHeight="1">
      <c r="A160" s="10" t="s">
        <v>374</v>
      </c>
      <c r="B160" s="11">
        <v>0</v>
      </c>
      <c r="C160" s="11">
        <v>0</v>
      </c>
      <c r="D160" s="11">
        <v>0</v>
      </c>
      <c r="E160" s="11">
        <v>0</v>
      </c>
      <c r="F160" s="11">
        <v>4280</v>
      </c>
      <c r="G160" s="11">
        <v>49298524</v>
      </c>
      <c r="H160" s="11">
        <v>-44120906</v>
      </c>
      <c r="I160" s="11">
        <v>5177618</v>
      </c>
    </row>
    <row r="161" spans="1:9" ht="23.1" customHeight="1">
      <c r="A161" s="10" t="s">
        <v>375</v>
      </c>
      <c r="B161" s="11">
        <v>0</v>
      </c>
      <c r="C161" s="11">
        <v>0</v>
      </c>
      <c r="D161" s="11">
        <v>0</v>
      </c>
      <c r="E161" s="11">
        <v>0</v>
      </c>
      <c r="F161" s="11">
        <v>15709364</v>
      </c>
      <c r="G161" s="11">
        <v>66842971722</v>
      </c>
      <c r="H161" s="11">
        <v>-56300616009</v>
      </c>
      <c r="I161" s="11">
        <v>10542355713</v>
      </c>
    </row>
    <row r="162" spans="1:9" ht="23.1" customHeight="1">
      <c r="A162" s="10" t="s">
        <v>376</v>
      </c>
      <c r="B162" s="11">
        <v>0</v>
      </c>
      <c r="C162" s="11">
        <v>0</v>
      </c>
      <c r="D162" s="11">
        <v>0</v>
      </c>
      <c r="E162" s="11">
        <v>0</v>
      </c>
      <c r="F162" s="11">
        <v>11808000</v>
      </c>
      <c r="G162" s="11">
        <v>-155121563</v>
      </c>
      <c r="H162" s="11">
        <v>637632000</v>
      </c>
      <c r="I162" s="11">
        <v>482510437</v>
      </c>
    </row>
    <row r="163" spans="1:9" ht="23.1" customHeight="1">
      <c r="A163" s="10" t="s">
        <v>377</v>
      </c>
      <c r="B163" s="11">
        <v>0</v>
      </c>
      <c r="C163" s="11">
        <v>0</v>
      </c>
      <c r="D163" s="11">
        <v>0</v>
      </c>
      <c r="E163" s="11">
        <v>0</v>
      </c>
      <c r="F163" s="11">
        <v>6623000</v>
      </c>
      <c r="G163" s="11">
        <v>-16252171</v>
      </c>
      <c r="H163" s="11">
        <v>99345000</v>
      </c>
      <c r="I163" s="11">
        <v>83092829</v>
      </c>
    </row>
    <row r="164" spans="1:9" ht="23.1" customHeight="1">
      <c r="A164" s="10" t="s">
        <v>378</v>
      </c>
      <c r="B164" s="11">
        <v>0</v>
      </c>
      <c r="C164" s="11">
        <v>0</v>
      </c>
      <c r="D164" s="11">
        <v>0</v>
      </c>
      <c r="E164" s="11">
        <v>0</v>
      </c>
      <c r="F164" s="11">
        <v>2000</v>
      </c>
      <c r="G164" s="11">
        <v>0</v>
      </c>
      <c r="H164" s="11">
        <v>76000</v>
      </c>
      <c r="I164" s="11">
        <v>76000</v>
      </c>
    </row>
    <row r="165" spans="1:9" ht="23.1" customHeight="1">
      <c r="A165" s="10" t="s">
        <v>379</v>
      </c>
      <c r="B165" s="11">
        <v>0</v>
      </c>
      <c r="C165" s="11">
        <v>0</v>
      </c>
      <c r="D165" s="11">
        <v>0</v>
      </c>
      <c r="E165" s="11">
        <v>0</v>
      </c>
      <c r="F165" s="11">
        <v>200000</v>
      </c>
      <c r="G165" s="11">
        <v>0</v>
      </c>
      <c r="H165" s="11">
        <v>3800000</v>
      </c>
      <c r="I165" s="11">
        <v>3800000</v>
      </c>
    </row>
    <row r="166" spans="1:9" ht="23.1" customHeight="1">
      <c r="A166" s="10" t="s">
        <v>380</v>
      </c>
      <c r="B166" s="11">
        <v>0</v>
      </c>
      <c r="C166" s="11">
        <v>0</v>
      </c>
      <c r="D166" s="11">
        <v>0</v>
      </c>
      <c r="E166" s="11">
        <v>0</v>
      </c>
      <c r="F166" s="11">
        <v>600000</v>
      </c>
      <c r="G166" s="11">
        <v>0</v>
      </c>
      <c r="H166" s="11">
        <v>6000000</v>
      </c>
      <c r="I166" s="11">
        <v>6000000</v>
      </c>
    </row>
    <row r="167" spans="1:9" ht="23.1" customHeight="1">
      <c r="A167" s="10" t="s">
        <v>381</v>
      </c>
      <c r="B167" s="11">
        <v>0</v>
      </c>
      <c r="C167" s="11">
        <v>0</v>
      </c>
      <c r="D167" s="11">
        <v>0</v>
      </c>
      <c r="E167" s="11">
        <v>0</v>
      </c>
      <c r="F167" s="11">
        <v>1447000</v>
      </c>
      <c r="G167" s="11">
        <v>0</v>
      </c>
      <c r="H167" s="11">
        <v>89714000</v>
      </c>
      <c r="I167" s="11">
        <v>89714000</v>
      </c>
    </row>
    <row r="168" spans="1:9" ht="23.1" customHeight="1">
      <c r="A168" s="10" t="s">
        <v>382</v>
      </c>
      <c r="B168" s="11">
        <v>0</v>
      </c>
      <c r="C168" s="11">
        <v>0</v>
      </c>
      <c r="D168" s="11">
        <v>0</v>
      </c>
      <c r="E168" s="11">
        <v>0</v>
      </c>
      <c r="F168" s="11">
        <v>94550000</v>
      </c>
      <c r="G168" s="11">
        <v>48488223456</v>
      </c>
      <c r="H168" s="11">
        <v>-21534887219</v>
      </c>
      <c r="I168" s="11">
        <v>26953336237</v>
      </c>
    </row>
    <row r="169" spans="1:9" ht="23.1" customHeight="1">
      <c r="A169" s="10" t="s">
        <v>383</v>
      </c>
      <c r="B169" s="11">
        <v>0</v>
      </c>
      <c r="C169" s="11">
        <v>0</v>
      </c>
      <c r="D169" s="11">
        <v>0</v>
      </c>
      <c r="E169" s="11">
        <v>0</v>
      </c>
      <c r="F169" s="11">
        <v>37308000</v>
      </c>
      <c r="G169" s="11">
        <v>8880487368</v>
      </c>
      <c r="H169" s="11">
        <v>0</v>
      </c>
      <c r="I169" s="11">
        <v>8880487368</v>
      </c>
    </row>
    <row r="170" spans="1:9" ht="23.1" customHeight="1">
      <c r="A170" s="10" t="s">
        <v>384</v>
      </c>
      <c r="B170" s="11">
        <v>0</v>
      </c>
      <c r="C170" s="11">
        <v>0</v>
      </c>
      <c r="D170" s="11">
        <v>0</v>
      </c>
      <c r="E170" s="11">
        <v>0</v>
      </c>
      <c r="F170" s="11">
        <v>49711000</v>
      </c>
      <c r="G170" s="11">
        <v>-3822699460</v>
      </c>
      <c r="H170" s="11">
        <v>13345208288</v>
      </c>
      <c r="I170" s="11">
        <v>9522508828</v>
      </c>
    </row>
    <row r="171" spans="1:9" ht="23.1" customHeight="1">
      <c r="A171" s="10" t="s">
        <v>385</v>
      </c>
      <c r="B171" s="11">
        <v>0</v>
      </c>
      <c r="C171" s="11">
        <v>0</v>
      </c>
      <c r="D171" s="11">
        <v>0</v>
      </c>
      <c r="E171" s="11">
        <v>0</v>
      </c>
      <c r="F171" s="11">
        <v>130087000</v>
      </c>
      <c r="G171" s="11">
        <v>12849789522</v>
      </c>
      <c r="H171" s="11">
        <v>0</v>
      </c>
      <c r="I171" s="11">
        <v>12849789522</v>
      </c>
    </row>
    <row r="172" spans="1:9" ht="23.1" customHeight="1">
      <c r="A172" s="10" t="s">
        <v>386</v>
      </c>
      <c r="B172" s="11">
        <v>0</v>
      </c>
      <c r="C172" s="11">
        <v>0</v>
      </c>
      <c r="D172" s="11">
        <v>0</v>
      </c>
      <c r="E172" s="11">
        <v>0</v>
      </c>
      <c r="F172" s="11">
        <v>29759000</v>
      </c>
      <c r="G172" s="11">
        <v>-8163234</v>
      </c>
      <c r="H172" s="11">
        <v>178554000</v>
      </c>
      <c r="I172" s="11">
        <v>170390766</v>
      </c>
    </row>
    <row r="173" spans="1:9" ht="23.1" customHeight="1">
      <c r="A173" s="10" t="s">
        <v>387</v>
      </c>
      <c r="B173" s="11">
        <v>0</v>
      </c>
      <c r="C173" s="11">
        <v>0</v>
      </c>
      <c r="D173" s="11">
        <v>0</v>
      </c>
      <c r="E173" s="11">
        <v>0</v>
      </c>
      <c r="F173" s="11">
        <v>795036</v>
      </c>
      <c r="G173" s="11">
        <v>27364962</v>
      </c>
      <c r="H173" s="11">
        <v>0</v>
      </c>
      <c r="I173" s="11">
        <v>27364962</v>
      </c>
    </row>
    <row r="174" spans="1:9" ht="23.1" customHeight="1">
      <c r="A174" s="10" t="s">
        <v>388</v>
      </c>
      <c r="B174" s="11">
        <v>0</v>
      </c>
      <c r="C174" s="11">
        <v>0</v>
      </c>
      <c r="D174" s="11">
        <v>0</v>
      </c>
      <c r="E174" s="11">
        <v>0</v>
      </c>
      <c r="F174" s="11">
        <v>2861130</v>
      </c>
      <c r="G174" s="11">
        <v>121558699</v>
      </c>
      <c r="H174" s="11">
        <v>0</v>
      </c>
      <c r="I174" s="11">
        <v>121558699</v>
      </c>
    </row>
    <row r="175" spans="1:9" ht="23.1" customHeight="1">
      <c r="A175" s="10" t="s">
        <v>389</v>
      </c>
      <c r="B175" s="11">
        <v>0</v>
      </c>
      <c r="C175" s="11">
        <v>0</v>
      </c>
      <c r="D175" s="11">
        <v>0</v>
      </c>
      <c r="E175" s="11">
        <v>0</v>
      </c>
      <c r="F175" s="11">
        <v>2086656</v>
      </c>
      <c r="G175" s="11">
        <v>342879754</v>
      </c>
      <c r="H175" s="11">
        <v>0</v>
      </c>
      <c r="I175" s="11">
        <v>342879754</v>
      </c>
    </row>
    <row r="176" spans="1:9" ht="23.1" customHeight="1">
      <c r="A176" s="10" t="s">
        <v>390</v>
      </c>
      <c r="B176" s="11">
        <v>0</v>
      </c>
      <c r="C176" s="11">
        <v>0</v>
      </c>
      <c r="D176" s="11">
        <v>0</v>
      </c>
      <c r="E176" s="11">
        <v>0</v>
      </c>
      <c r="F176" s="11">
        <v>144552</v>
      </c>
      <c r="G176" s="11">
        <v>94655630</v>
      </c>
      <c r="H176" s="11">
        <v>0</v>
      </c>
      <c r="I176" s="11">
        <v>94655630</v>
      </c>
    </row>
    <row r="177" spans="1:9" ht="23.1" customHeight="1">
      <c r="A177" s="10" t="s">
        <v>391</v>
      </c>
      <c r="B177" s="11">
        <v>0</v>
      </c>
      <c r="C177" s="11">
        <v>0</v>
      </c>
      <c r="D177" s="11">
        <v>0</v>
      </c>
      <c r="E177" s="11">
        <v>0</v>
      </c>
      <c r="F177" s="11">
        <v>312000</v>
      </c>
      <c r="G177" s="11">
        <v>1189326</v>
      </c>
      <c r="H177" s="11">
        <v>31200000</v>
      </c>
      <c r="I177" s="11">
        <v>32389326</v>
      </c>
    </row>
    <row r="178" spans="1:9" ht="23.1" customHeight="1">
      <c r="A178" s="10" t="s">
        <v>392</v>
      </c>
      <c r="B178" s="11">
        <v>0</v>
      </c>
      <c r="C178" s="11">
        <v>0</v>
      </c>
      <c r="D178" s="11">
        <v>0</v>
      </c>
      <c r="E178" s="11">
        <v>0</v>
      </c>
      <c r="F178" s="11">
        <v>100000</v>
      </c>
      <c r="G178" s="11">
        <v>443808156</v>
      </c>
      <c r="H178" s="11">
        <v>-421145992</v>
      </c>
      <c r="I178" s="11">
        <v>22662164</v>
      </c>
    </row>
    <row r="179" spans="1:9" ht="23.1" customHeight="1">
      <c r="A179" s="10" t="s">
        <v>393</v>
      </c>
      <c r="B179" s="11">
        <v>0</v>
      </c>
      <c r="C179" s="11">
        <v>0</v>
      </c>
      <c r="D179" s="11">
        <v>0</v>
      </c>
      <c r="E179" s="11">
        <v>0</v>
      </c>
      <c r="F179" s="11">
        <v>11371000</v>
      </c>
      <c r="G179" s="11">
        <v>-67024212</v>
      </c>
      <c r="H179" s="11">
        <v>170565000</v>
      </c>
      <c r="I179" s="11">
        <v>103540788</v>
      </c>
    </row>
    <row r="180" spans="1:9" ht="23.1" customHeight="1">
      <c r="A180" s="10" t="s">
        <v>394</v>
      </c>
      <c r="B180" s="11">
        <v>0</v>
      </c>
      <c r="C180" s="11">
        <v>0</v>
      </c>
      <c r="D180" s="11">
        <v>0</v>
      </c>
      <c r="E180" s="11">
        <v>0</v>
      </c>
      <c r="F180" s="11">
        <v>4907000</v>
      </c>
      <c r="G180" s="11">
        <v>-71054271</v>
      </c>
      <c r="H180" s="11">
        <v>122675000</v>
      </c>
      <c r="I180" s="11">
        <v>51620729</v>
      </c>
    </row>
    <row r="181" spans="1:9" ht="23.1" customHeight="1">
      <c r="A181" s="10" t="s">
        <v>395</v>
      </c>
      <c r="B181" s="11">
        <v>0</v>
      </c>
      <c r="C181" s="11">
        <v>0</v>
      </c>
      <c r="D181" s="11">
        <v>0</v>
      </c>
      <c r="E181" s="11">
        <v>0</v>
      </c>
      <c r="F181" s="11">
        <v>16089000</v>
      </c>
      <c r="G181" s="11">
        <v>2139246965</v>
      </c>
      <c r="H181" s="11">
        <v>0</v>
      </c>
      <c r="I181" s="11">
        <v>2139246965</v>
      </c>
    </row>
    <row r="182" spans="1:9" ht="23.1" customHeight="1">
      <c r="A182" s="10" t="s">
        <v>396</v>
      </c>
      <c r="B182" s="11">
        <v>0</v>
      </c>
      <c r="C182" s="11">
        <v>0</v>
      </c>
      <c r="D182" s="11">
        <v>0</v>
      </c>
      <c r="E182" s="11">
        <v>0</v>
      </c>
      <c r="F182" s="11">
        <v>233000</v>
      </c>
      <c r="G182" s="11">
        <v>-800206</v>
      </c>
      <c r="H182" s="11">
        <v>11650000</v>
      </c>
      <c r="I182" s="11">
        <v>10849794</v>
      </c>
    </row>
    <row r="183" spans="1:9" ht="23.1" customHeight="1">
      <c r="A183" s="10" t="s">
        <v>397</v>
      </c>
      <c r="B183" s="11">
        <v>0</v>
      </c>
      <c r="C183" s="11">
        <v>0</v>
      </c>
      <c r="D183" s="11">
        <v>0</v>
      </c>
      <c r="E183" s="11">
        <v>0</v>
      </c>
      <c r="F183" s="11">
        <v>10000</v>
      </c>
      <c r="G183" s="11">
        <v>49012379</v>
      </c>
      <c r="H183" s="11">
        <v>1000000</v>
      </c>
      <c r="I183" s="11">
        <v>50012379</v>
      </c>
    </row>
    <row r="184" spans="1:9" ht="23.1" customHeight="1">
      <c r="A184" s="10" t="s">
        <v>398</v>
      </c>
      <c r="B184" s="11">
        <v>0</v>
      </c>
      <c r="C184" s="11">
        <v>0</v>
      </c>
      <c r="D184" s="11">
        <v>0</v>
      </c>
      <c r="E184" s="11">
        <v>0</v>
      </c>
      <c r="F184" s="11">
        <v>416000</v>
      </c>
      <c r="G184" s="11">
        <v>1557355888</v>
      </c>
      <c r="H184" s="11">
        <v>-2638427</v>
      </c>
      <c r="I184" s="11">
        <v>1554717461</v>
      </c>
    </row>
    <row r="185" spans="1:9" ht="23.1" customHeight="1">
      <c r="A185" s="10" t="s">
        <v>399</v>
      </c>
      <c r="B185" s="11">
        <v>0</v>
      </c>
      <c r="C185" s="11">
        <v>0</v>
      </c>
      <c r="D185" s="11">
        <v>0</v>
      </c>
      <c r="E185" s="11">
        <v>0</v>
      </c>
      <c r="F185" s="11">
        <v>38000</v>
      </c>
      <c r="G185" s="11">
        <v>529753563</v>
      </c>
      <c r="H185" s="11">
        <v>3800000</v>
      </c>
      <c r="I185" s="11">
        <v>533553563</v>
      </c>
    </row>
    <row r="186" spans="1:9" ht="23.1" customHeight="1">
      <c r="A186" s="10" t="s">
        <v>400</v>
      </c>
      <c r="B186" s="11">
        <v>0</v>
      </c>
      <c r="C186" s="11">
        <v>0</v>
      </c>
      <c r="D186" s="11">
        <v>0</v>
      </c>
      <c r="E186" s="11">
        <v>0</v>
      </c>
      <c r="F186" s="11">
        <v>1764000</v>
      </c>
      <c r="G186" s="11">
        <v>5821870914</v>
      </c>
      <c r="H186" s="11">
        <v>-6034597887</v>
      </c>
      <c r="I186" s="11">
        <v>-212726973</v>
      </c>
    </row>
    <row r="187" spans="1:9" ht="23.1" customHeight="1">
      <c r="A187" s="10" t="s">
        <v>401</v>
      </c>
      <c r="B187" s="11">
        <v>0</v>
      </c>
      <c r="C187" s="11">
        <v>0</v>
      </c>
      <c r="D187" s="11">
        <v>0</v>
      </c>
      <c r="E187" s="11">
        <v>0</v>
      </c>
      <c r="F187" s="11">
        <v>20000</v>
      </c>
      <c r="G187" s="11">
        <v>37791000</v>
      </c>
      <c r="H187" s="11">
        <v>-35300819</v>
      </c>
      <c r="I187" s="11">
        <v>2490181</v>
      </c>
    </row>
    <row r="188" spans="1:9" ht="23.1" customHeight="1">
      <c r="A188" s="10" t="s">
        <v>402</v>
      </c>
      <c r="B188" s="11">
        <v>0</v>
      </c>
      <c r="C188" s="11">
        <v>0</v>
      </c>
      <c r="D188" s="11">
        <v>0</v>
      </c>
      <c r="E188" s="11">
        <v>0</v>
      </c>
      <c r="F188" s="11">
        <v>1168000</v>
      </c>
      <c r="G188" s="11">
        <v>230429690</v>
      </c>
      <c r="H188" s="11">
        <v>-4208323</v>
      </c>
      <c r="I188" s="11">
        <v>226221367</v>
      </c>
    </row>
    <row r="189" spans="1:9" ht="23.1" customHeight="1">
      <c r="A189" s="10" t="s">
        <v>403</v>
      </c>
      <c r="B189" s="11">
        <v>0</v>
      </c>
      <c r="C189" s="11">
        <v>0</v>
      </c>
      <c r="D189" s="11">
        <v>0</v>
      </c>
      <c r="E189" s="11">
        <v>0</v>
      </c>
      <c r="F189" s="11">
        <v>908000</v>
      </c>
      <c r="G189" s="11">
        <v>4031415682</v>
      </c>
      <c r="H189" s="11">
        <v>-3815582684</v>
      </c>
      <c r="I189" s="11">
        <v>215832998</v>
      </c>
    </row>
    <row r="190" spans="1:9" ht="23.1" customHeight="1">
      <c r="A190" s="10" t="s">
        <v>404</v>
      </c>
      <c r="B190" s="11">
        <v>0</v>
      </c>
      <c r="C190" s="11">
        <v>0</v>
      </c>
      <c r="D190" s="11">
        <v>0</v>
      </c>
      <c r="E190" s="11">
        <v>0</v>
      </c>
      <c r="F190" s="11">
        <v>39000</v>
      </c>
      <c r="G190" s="11">
        <v>18595211</v>
      </c>
      <c r="H190" s="11">
        <v>2730000</v>
      </c>
      <c r="I190" s="11">
        <v>21325211</v>
      </c>
    </row>
    <row r="191" spans="1:9" ht="23.1" customHeight="1">
      <c r="A191" s="10" t="s">
        <v>405</v>
      </c>
      <c r="B191" s="11">
        <v>0</v>
      </c>
      <c r="C191" s="11">
        <v>0</v>
      </c>
      <c r="D191" s="11">
        <v>0</v>
      </c>
      <c r="E191" s="11">
        <v>0</v>
      </c>
      <c r="F191" s="11">
        <v>2020000</v>
      </c>
      <c r="G191" s="11">
        <v>704826</v>
      </c>
      <c r="H191" s="11">
        <v>137360000</v>
      </c>
      <c r="I191" s="11">
        <v>138064826</v>
      </c>
    </row>
    <row r="192" spans="1:9" ht="23.1" customHeight="1">
      <c r="A192" s="10" t="s">
        <v>406</v>
      </c>
      <c r="B192" s="11">
        <v>0</v>
      </c>
      <c r="C192" s="11">
        <v>0</v>
      </c>
      <c r="D192" s="11">
        <v>0</v>
      </c>
      <c r="E192" s="11">
        <v>0</v>
      </c>
      <c r="F192" s="11">
        <v>23139000</v>
      </c>
      <c r="G192" s="11">
        <v>5459252778</v>
      </c>
      <c r="H192" s="11">
        <v>0</v>
      </c>
      <c r="I192" s="11">
        <v>5459252778</v>
      </c>
    </row>
    <row r="193" spans="1:9" ht="23.1" customHeight="1">
      <c r="A193" s="10" t="s">
        <v>407</v>
      </c>
      <c r="B193" s="11">
        <v>0</v>
      </c>
      <c r="C193" s="11">
        <v>0</v>
      </c>
      <c r="D193" s="11">
        <v>0</v>
      </c>
      <c r="E193" s="11">
        <v>0</v>
      </c>
      <c r="F193" s="11">
        <v>5000</v>
      </c>
      <c r="G193" s="11">
        <v>35951254</v>
      </c>
      <c r="H193" s="11">
        <v>-34412275</v>
      </c>
      <c r="I193" s="11">
        <v>1538979</v>
      </c>
    </row>
    <row r="194" spans="1:9" ht="23.1" customHeight="1">
      <c r="A194" s="10" t="s">
        <v>408</v>
      </c>
      <c r="B194" s="11">
        <v>0</v>
      </c>
      <c r="C194" s="11">
        <v>0</v>
      </c>
      <c r="D194" s="11">
        <v>0</v>
      </c>
      <c r="E194" s="11">
        <v>0</v>
      </c>
      <c r="F194" s="11">
        <v>623392</v>
      </c>
      <c r="G194" s="11">
        <v>3310049571</v>
      </c>
      <c r="H194" s="11">
        <v>-3286448956</v>
      </c>
      <c r="I194" s="11">
        <v>23600615</v>
      </c>
    </row>
    <row r="195" spans="1:9" ht="23.1" customHeight="1">
      <c r="A195" s="10" t="s">
        <v>409</v>
      </c>
      <c r="B195" s="11">
        <v>0</v>
      </c>
      <c r="C195" s="11">
        <v>0</v>
      </c>
      <c r="D195" s="11">
        <v>0</v>
      </c>
      <c r="E195" s="11">
        <v>0</v>
      </c>
      <c r="F195" s="11">
        <v>2462000</v>
      </c>
      <c r="G195" s="11">
        <v>-4035032</v>
      </c>
      <c r="H195" s="11">
        <v>120638000</v>
      </c>
      <c r="I195" s="11">
        <v>116602968</v>
      </c>
    </row>
    <row r="196" spans="1:9" ht="23.1" customHeight="1">
      <c r="A196" s="10" t="s">
        <v>410</v>
      </c>
      <c r="B196" s="11">
        <v>0</v>
      </c>
      <c r="C196" s="11">
        <v>0</v>
      </c>
      <c r="D196" s="11">
        <v>0</v>
      </c>
      <c r="E196" s="11">
        <v>0</v>
      </c>
      <c r="F196" s="11">
        <v>592000</v>
      </c>
      <c r="G196" s="11">
        <v>-1276326</v>
      </c>
      <c r="H196" s="11">
        <v>76960000</v>
      </c>
      <c r="I196" s="11">
        <v>75683674</v>
      </c>
    </row>
    <row r="197" spans="1:9" ht="23.1" customHeight="1">
      <c r="A197" s="10" t="s">
        <v>411</v>
      </c>
      <c r="B197" s="11">
        <v>0</v>
      </c>
      <c r="C197" s="11">
        <v>0</v>
      </c>
      <c r="D197" s="11">
        <v>0</v>
      </c>
      <c r="E197" s="11">
        <v>0</v>
      </c>
      <c r="F197" s="11">
        <v>1212000</v>
      </c>
      <c r="G197" s="11">
        <v>192338394</v>
      </c>
      <c r="H197" s="11">
        <v>133320000</v>
      </c>
      <c r="I197" s="11">
        <v>325658394</v>
      </c>
    </row>
    <row r="198" spans="1:9" ht="23.1" customHeight="1">
      <c r="A198" s="10" t="s">
        <v>412</v>
      </c>
      <c r="B198" s="11">
        <v>0</v>
      </c>
      <c r="C198" s="11">
        <v>0</v>
      </c>
      <c r="D198" s="11">
        <v>0</v>
      </c>
      <c r="E198" s="11">
        <v>0</v>
      </c>
      <c r="F198" s="11">
        <v>58969000</v>
      </c>
      <c r="G198" s="11">
        <v>5560789629</v>
      </c>
      <c r="H198" s="11">
        <v>0</v>
      </c>
      <c r="I198" s="11">
        <v>5560789629</v>
      </c>
    </row>
    <row r="199" spans="1:9" ht="23.1" customHeight="1">
      <c r="A199" s="10" t="s">
        <v>413</v>
      </c>
      <c r="B199" s="11">
        <v>0</v>
      </c>
      <c r="C199" s="11">
        <v>0</v>
      </c>
      <c r="D199" s="11">
        <v>0</v>
      </c>
      <c r="E199" s="11">
        <v>0</v>
      </c>
      <c r="F199" s="11">
        <v>14412000</v>
      </c>
      <c r="G199" s="11">
        <v>997953774</v>
      </c>
      <c r="H199" s="11">
        <v>0</v>
      </c>
      <c r="I199" s="11">
        <v>997953774</v>
      </c>
    </row>
    <row r="200" spans="1:9" ht="23.1" customHeight="1">
      <c r="A200" s="10" t="s">
        <v>414</v>
      </c>
      <c r="B200" s="11">
        <v>0</v>
      </c>
      <c r="C200" s="11">
        <v>0</v>
      </c>
      <c r="D200" s="11">
        <v>0</v>
      </c>
      <c r="E200" s="11">
        <v>0</v>
      </c>
      <c r="F200" s="11">
        <v>4279000</v>
      </c>
      <c r="G200" s="11">
        <v>-14335685</v>
      </c>
      <c r="H200" s="11">
        <v>81301000</v>
      </c>
      <c r="I200" s="11">
        <v>66965315</v>
      </c>
    </row>
    <row r="201" spans="1:9" ht="23.1" customHeight="1">
      <c r="A201" s="10" t="s">
        <v>415</v>
      </c>
      <c r="B201" s="11">
        <v>0</v>
      </c>
      <c r="C201" s="11">
        <v>0</v>
      </c>
      <c r="D201" s="11">
        <v>0</v>
      </c>
      <c r="E201" s="11">
        <v>0</v>
      </c>
      <c r="F201" s="11">
        <v>100000</v>
      </c>
      <c r="G201" s="11">
        <v>681408</v>
      </c>
      <c r="H201" s="11">
        <v>6500000</v>
      </c>
      <c r="I201" s="11">
        <v>7181408</v>
      </c>
    </row>
    <row r="202" spans="1:9" ht="23.1" customHeight="1">
      <c r="A202" s="10" t="s">
        <v>416</v>
      </c>
      <c r="B202" s="11">
        <v>0</v>
      </c>
      <c r="C202" s="11">
        <v>0</v>
      </c>
      <c r="D202" s="11">
        <v>0</v>
      </c>
      <c r="E202" s="11">
        <v>0</v>
      </c>
      <c r="F202" s="11">
        <v>468160</v>
      </c>
      <c r="G202" s="11">
        <v>2085856753</v>
      </c>
      <c r="H202" s="11">
        <v>-1290261510</v>
      </c>
      <c r="I202" s="11">
        <v>795595243</v>
      </c>
    </row>
    <row r="203" spans="1:9" ht="23.1" customHeight="1">
      <c r="A203" s="10" t="s">
        <v>417</v>
      </c>
      <c r="B203" s="11">
        <v>0</v>
      </c>
      <c r="C203" s="11">
        <v>0</v>
      </c>
      <c r="D203" s="11">
        <v>0</v>
      </c>
      <c r="E203" s="11">
        <v>0</v>
      </c>
      <c r="F203" s="11">
        <v>22000</v>
      </c>
      <c r="G203" s="11">
        <v>5628553</v>
      </c>
      <c r="H203" s="11">
        <v>0</v>
      </c>
      <c r="I203" s="11">
        <v>5628553</v>
      </c>
    </row>
    <row r="204" spans="1:9" ht="23.1" customHeight="1">
      <c r="A204" s="10" t="s">
        <v>418</v>
      </c>
      <c r="B204" s="11">
        <v>0</v>
      </c>
      <c r="C204" s="11">
        <v>0</v>
      </c>
      <c r="D204" s="11">
        <v>0</v>
      </c>
      <c r="E204" s="11">
        <v>0</v>
      </c>
      <c r="F204" s="11">
        <v>700000</v>
      </c>
      <c r="G204" s="11">
        <v>-875225312</v>
      </c>
      <c r="H204" s="11">
        <v>735000000</v>
      </c>
      <c r="I204" s="11">
        <v>-140225312</v>
      </c>
    </row>
    <row r="205" spans="1:9" ht="23.1" customHeight="1">
      <c r="A205" s="10" t="s">
        <v>419</v>
      </c>
      <c r="B205" s="11">
        <v>0</v>
      </c>
      <c r="C205" s="11">
        <v>0</v>
      </c>
      <c r="D205" s="11">
        <v>0</v>
      </c>
      <c r="E205" s="11">
        <v>0</v>
      </c>
      <c r="F205" s="11">
        <v>1150076</v>
      </c>
      <c r="G205" s="11">
        <v>349725940</v>
      </c>
      <c r="H205" s="11">
        <v>0</v>
      </c>
      <c r="I205" s="11">
        <v>349725940</v>
      </c>
    </row>
    <row r="206" spans="1:9" ht="23.1" customHeight="1">
      <c r="A206" s="10" t="s">
        <v>420</v>
      </c>
      <c r="B206" s="11">
        <v>0</v>
      </c>
      <c r="C206" s="11">
        <v>0</v>
      </c>
      <c r="D206" s="11">
        <v>0</v>
      </c>
      <c r="E206" s="11">
        <v>0</v>
      </c>
      <c r="F206" s="11">
        <v>1016055</v>
      </c>
      <c r="G206" s="11">
        <v>4923035327</v>
      </c>
      <c r="H206" s="11">
        <v>-4900417212</v>
      </c>
      <c r="I206" s="11">
        <v>22618115</v>
      </c>
    </row>
    <row r="207" spans="1:9" ht="23.1" customHeight="1">
      <c r="A207" s="10" t="s">
        <v>421</v>
      </c>
      <c r="B207" s="11">
        <v>0</v>
      </c>
      <c r="C207" s="11">
        <v>0</v>
      </c>
      <c r="D207" s="11">
        <v>0</v>
      </c>
      <c r="E207" s="11">
        <v>0</v>
      </c>
      <c r="F207" s="11">
        <v>433000</v>
      </c>
      <c r="G207" s="11">
        <v>999743</v>
      </c>
      <c r="H207" s="11">
        <v>216500000</v>
      </c>
      <c r="I207" s="11">
        <v>217499743</v>
      </c>
    </row>
    <row r="208" spans="1:9" ht="23.1" customHeight="1">
      <c r="A208" s="10" t="s">
        <v>422</v>
      </c>
      <c r="B208" s="11">
        <v>0</v>
      </c>
      <c r="C208" s="11">
        <v>0</v>
      </c>
      <c r="D208" s="11">
        <v>0</v>
      </c>
      <c r="E208" s="11">
        <v>0</v>
      </c>
      <c r="F208" s="11">
        <v>1021000</v>
      </c>
      <c r="G208" s="11">
        <v>-173816466</v>
      </c>
      <c r="H208" s="11">
        <v>59243928</v>
      </c>
      <c r="I208" s="11">
        <v>-114572538</v>
      </c>
    </row>
    <row r="209" spans="1:9" ht="23.1" customHeight="1">
      <c r="A209" s="10" t="s">
        <v>423</v>
      </c>
      <c r="B209" s="11">
        <v>0</v>
      </c>
      <c r="C209" s="11">
        <v>0</v>
      </c>
      <c r="D209" s="11">
        <v>0</v>
      </c>
      <c r="E209" s="11">
        <v>0</v>
      </c>
      <c r="F209" s="11">
        <v>7060000</v>
      </c>
      <c r="G209" s="11">
        <v>27901692000</v>
      </c>
      <c r="H209" s="11">
        <v>-28688938556</v>
      </c>
      <c r="I209" s="11">
        <v>-787246556</v>
      </c>
    </row>
    <row r="210" spans="1:9" ht="23.1" customHeight="1">
      <c r="A210" s="10" t="s">
        <v>424</v>
      </c>
      <c r="B210" s="11">
        <v>0</v>
      </c>
      <c r="C210" s="11">
        <v>0</v>
      </c>
      <c r="D210" s="11">
        <v>0</v>
      </c>
      <c r="E210" s="11">
        <v>0</v>
      </c>
      <c r="F210" s="11">
        <v>2564000</v>
      </c>
      <c r="G210" s="11">
        <v>0</v>
      </c>
      <c r="H210" s="11">
        <v>125636000</v>
      </c>
      <c r="I210" s="11">
        <v>125636000</v>
      </c>
    </row>
    <row r="211" spans="1:9" ht="23.1" customHeight="1">
      <c r="A211" s="10" t="s">
        <v>425</v>
      </c>
      <c r="B211" s="11">
        <v>0</v>
      </c>
      <c r="C211" s="11">
        <v>0</v>
      </c>
      <c r="D211" s="11">
        <v>0</v>
      </c>
      <c r="E211" s="11">
        <v>0</v>
      </c>
      <c r="F211" s="11">
        <v>8321000</v>
      </c>
      <c r="G211" s="11">
        <v>211500533</v>
      </c>
      <c r="H211" s="11">
        <v>0</v>
      </c>
      <c r="I211" s="11">
        <v>211500533</v>
      </c>
    </row>
    <row r="212" spans="1:9" ht="23.1" customHeight="1">
      <c r="A212" s="10" t="s">
        <v>426</v>
      </c>
      <c r="B212" s="11">
        <v>0</v>
      </c>
      <c r="C212" s="11">
        <v>0</v>
      </c>
      <c r="D212" s="11">
        <v>0</v>
      </c>
      <c r="E212" s="11">
        <v>0</v>
      </c>
      <c r="F212" s="11">
        <v>32059000</v>
      </c>
      <c r="G212" s="11">
        <v>1658827087</v>
      </c>
      <c r="H212" s="11">
        <v>0</v>
      </c>
      <c r="I212" s="11">
        <v>1658827087</v>
      </c>
    </row>
    <row r="213" spans="1:9" ht="23.1" customHeight="1">
      <c r="A213" s="10" t="s">
        <v>427</v>
      </c>
      <c r="B213" s="11">
        <v>0</v>
      </c>
      <c r="C213" s="11">
        <v>0</v>
      </c>
      <c r="D213" s="11">
        <v>0</v>
      </c>
      <c r="E213" s="11">
        <v>0</v>
      </c>
      <c r="F213" s="11">
        <v>1113200</v>
      </c>
      <c r="G213" s="11">
        <v>195807315</v>
      </c>
      <c r="H213" s="11">
        <v>0</v>
      </c>
      <c r="I213" s="11">
        <v>195807315</v>
      </c>
    </row>
    <row r="214" spans="1:9" ht="23.1" customHeight="1">
      <c r="A214" s="10" t="s">
        <v>428</v>
      </c>
      <c r="B214" s="11">
        <v>0</v>
      </c>
      <c r="C214" s="11">
        <v>0</v>
      </c>
      <c r="D214" s="11">
        <v>0</v>
      </c>
      <c r="E214" s="11">
        <v>0</v>
      </c>
      <c r="F214" s="11">
        <v>164793</v>
      </c>
      <c r="G214" s="11">
        <v>165177469</v>
      </c>
      <c r="H214" s="11">
        <v>0</v>
      </c>
      <c r="I214" s="11">
        <v>165177469</v>
      </c>
    </row>
    <row r="215" spans="1:9" ht="23.1" customHeight="1">
      <c r="A215" s="10" t="s">
        <v>429</v>
      </c>
      <c r="B215" s="11">
        <v>0</v>
      </c>
      <c r="C215" s="11">
        <v>0</v>
      </c>
      <c r="D215" s="11">
        <v>0</v>
      </c>
      <c r="E215" s="11">
        <v>0</v>
      </c>
      <c r="F215" s="11">
        <v>3983340</v>
      </c>
      <c r="G215" s="11">
        <v>203492617</v>
      </c>
      <c r="H215" s="11">
        <v>0</v>
      </c>
      <c r="I215" s="11">
        <v>203492617</v>
      </c>
    </row>
    <row r="216" spans="1:9" ht="23.1" customHeight="1">
      <c r="A216" s="10" t="s">
        <v>430</v>
      </c>
      <c r="B216" s="11">
        <v>0</v>
      </c>
      <c r="C216" s="11">
        <v>0</v>
      </c>
      <c r="D216" s="11">
        <v>0</v>
      </c>
      <c r="E216" s="11">
        <v>0</v>
      </c>
      <c r="F216" s="11">
        <v>2004000</v>
      </c>
      <c r="G216" s="11">
        <v>-469106060</v>
      </c>
      <c r="H216" s="11">
        <v>0</v>
      </c>
      <c r="I216" s="11">
        <v>-469106060</v>
      </c>
    </row>
    <row r="217" spans="1:9" ht="23.1" customHeight="1">
      <c r="A217" s="10" t="s">
        <v>431</v>
      </c>
      <c r="B217" s="11">
        <v>0</v>
      </c>
      <c r="C217" s="11">
        <v>0</v>
      </c>
      <c r="D217" s="11">
        <v>0</v>
      </c>
      <c r="E217" s="11">
        <v>0</v>
      </c>
      <c r="F217" s="11">
        <v>200000</v>
      </c>
      <c r="G217" s="11">
        <v>214532681</v>
      </c>
      <c r="H217" s="11">
        <v>-202748717</v>
      </c>
      <c r="I217" s="11">
        <v>11783964</v>
      </c>
    </row>
    <row r="218" spans="1:9" ht="23.1" customHeight="1">
      <c r="A218" s="10" t="s">
        <v>432</v>
      </c>
      <c r="B218" s="11">
        <v>0</v>
      </c>
      <c r="C218" s="11">
        <v>0</v>
      </c>
      <c r="D218" s="11">
        <v>0</v>
      </c>
      <c r="E218" s="11">
        <v>0</v>
      </c>
      <c r="F218" s="11">
        <v>1505000</v>
      </c>
      <c r="G218" s="11">
        <v>10421365500</v>
      </c>
      <c r="H218" s="11">
        <v>-10878591307</v>
      </c>
      <c r="I218" s="11">
        <v>-457225807</v>
      </c>
    </row>
    <row r="219" spans="1:9" ht="23.1" customHeight="1">
      <c r="A219" s="10" t="s">
        <v>433</v>
      </c>
      <c r="B219" s="11">
        <v>0</v>
      </c>
      <c r="C219" s="11">
        <v>0</v>
      </c>
      <c r="D219" s="11">
        <v>0</v>
      </c>
      <c r="E219" s="11">
        <v>0</v>
      </c>
      <c r="F219" s="11">
        <v>2000</v>
      </c>
      <c r="G219" s="11">
        <v>11934000</v>
      </c>
      <c r="H219" s="11">
        <v>-12571063</v>
      </c>
      <c r="I219" s="11">
        <v>-637063</v>
      </c>
    </row>
    <row r="220" spans="1:9" ht="23.1" customHeight="1">
      <c r="A220" s="10" t="s">
        <v>434</v>
      </c>
      <c r="B220" s="11">
        <v>0</v>
      </c>
      <c r="C220" s="11">
        <v>0</v>
      </c>
      <c r="D220" s="11">
        <v>0</v>
      </c>
      <c r="E220" s="11">
        <v>0</v>
      </c>
      <c r="F220" s="11">
        <v>1669000</v>
      </c>
      <c r="G220" s="11">
        <v>0</v>
      </c>
      <c r="H220" s="11">
        <v>166900000</v>
      </c>
      <c r="I220" s="11">
        <v>166900000</v>
      </c>
    </row>
    <row r="221" spans="1:9" ht="23.1" customHeight="1">
      <c r="A221" s="10" t="s">
        <v>435</v>
      </c>
      <c r="B221" s="11">
        <v>0</v>
      </c>
      <c r="C221" s="11">
        <v>0</v>
      </c>
      <c r="D221" s="11">
        <v>0</v>
      </c>
      <c r="E221" s="11">
        <v>0</v>
      </c>
      <c r="F221" s="11">
        <v>6677000</v>
      </c>
      <c r="G221" s="11">
        <v>0</v>
      </c>
      <c r="H221" s="11">
        <v>133540000</v>
      </c>
      <c r="I221" s="11">
        <v>133540000</v>
      </c>
    </row>
    <row r="222" spans="1:9" ht="23.1" customHeight="1">
      <c r="A222" s="10" t="s">
        <v>436</v>
      </c>
      <c r="B222" s="11">
        <v>0</v>
      </c>
      <c r="C222" s="11">
        <v>0</v>
      </c>
      <c r="D222" s="11">
        <v>0</v>
      </c>
      <c r="E222" s="11">
        <v>0</v>
      </c>
      <c r="F222" s="11">
        <v>74040000</v>
      </c>
      <c r="G222" s="11">
        <v>-2437839835</v>
      </c>
      <c r="H222" s="11">
        <v>0</v>
      </c>
      <c r="I222" s="11">
        <v>-2437839835</v>
      </c>
    </row>
    <row r="223" spans="1:9" ht="23.1" customHeight="1">
      <c r="A223" s="10" t="s">
        <v>437</v>
      </c>
      <c r="B223" s="11">
        <v>0</v>
      </c>
      <c r="C223" s="11">
        <v>0</v>
      </c>
      <c r="D223" s="11">
        <v>0</v>
      </c>
      <c r="E223" s="11">
        <v>0</v>
      </c>
      <c r="F223" s="11">
        <v>248000</v>
      </c>
      <c r="G223" s="11">
        <v>0</v>
      </c>
      <c r="H223" s="11">
        <v>12400000</v>
      </c>
      <c r="I223" s="11">
        <v>12400000</v>
      </c>
    </row>
    <row r="224" spans="1:9" ht="23.1" customHeight="1">
      <c r="A224" s="10" t="s">
        <v>438</v>
      </c>
      <c r="B224" s="11">
        <v>0</v>
      </c>
      <c r="C224" s="11">
        <v>0</v>
      </c>
      <c r="D224" s="11">
        <v>0</v>
      </c>
      <c r="E224" s="11">
        <v>0</v>
      </c>
      <c r="F224" s="11">
        <v>9510</v>
      </c>
      <c r="G224" s="11">
        <v>25756557</v>
      </c>
      <c r="H224" s="11">
        <v>0</v>
      </c>
      <c r="I224" s="11">
        <v>25756557</v>
      </c>
    </row>
    <row r="225" spans="1:9" ht="23.1" customHeight="1">
      <c r="A225" s="10" t="s">
        <v>439</v>
      </c>
      <c r="B225" s="11">
        <v>0</v>
      </c>
      <c r="C225" s="11">
        <v>0</v>
      </c>
      <c r="D225" s="11">
        <v>0</v>
      </c>
      <c r="E225" s="11">
        <v>0</v>
      </c>
      <c r="F225" s="11">
        <v>313000</v>
      </c>
      <c r="G225" s="11">
        <v>60918523</v>
      </c>
      <c r="H225" s="11">
        <v>-1145913</v>
      </c>
      <c r="I225" s="11">
        <v>59772610</v>
      </c>
    </row>
    <row r="226" spans="1:9" ht="23.1" customHeight="1">
      <c r="A226" s="10" t="s">
        <v>440</v>
      </c>
      <c r="B226" s="11">
        <v>0</v>
      </c>
      <c r="C226" s="11">
        <v>0</v>
      </c>
      <c r="D226" s="11">
        <v>0</v>
      </c>
      <c r="E226" s="11">
        <v>0</v>
      </c>
      <c r="F226" s="11">
        <v>1056000</v>
      </c>
      <c r="G226" s="11">
        <v>149315818</v>
      </c>
      <c r="H226" s="11">
        <v>0</v>
      </c>
      <c r="I226" s="11">
        <v>149315818</v>
      </c>
    </row>
    <row r="227" spans="1:9" ht="23.1" customHeight="1">
      <c r="A227" s="10" t="s">
        <v>441</v>
      </c>
      <c r="B227" s="11">
        <v>0</v>
      </c>
      <c r="C227" s="11">
        <v>0</v>
      </c>
      <c r="D227" s="11">
        <v>0</v>
      </c>
      <c r="E227" s="11">
        <v>0</v>
      </c>
      <c r="F227" s="11">
        <v>5794000</v>
      </c>
      <c r="G227" s="11">
        <v>16323868463</v>
      </c>
      <c r="H227" s="11">
        <v>-15779731414</v>
      </c>
      <c r="I227" s="11">
        <v>544137049</v>
      </c>
    </row>
    <row r="228" spans="1:9" ht="23.1" customHeight="1">
      <c r="A228" s="10" t="s">
        <v>442</v>
      </c>
      <c r="B228" s="11">
        <v>0</v>
      </c>
      <c r="C228" s="11">
        <v>0</v>
      </c>
      <c r="D228" s="11">
        <v>0</v>
      </c>
      <c r="E228" s="11">
        <v>0</v>
      </c>
      <c r="F228" s="11">
        <v>124000</v>
      </c>
      <c r="G228" s="11">
        <v>0</v>
      </c>
      <c r="H228" s="11">
        <v>105400000</v>
      </c>
      <c r="I228" s="11">
        <v>105400000</v>
      </c>
    </row>
    <row r="229" spans="1:9" ht="23.1" customHeight="1">
      <c r="A229" s="10" t="s">
        <v>443</v>
      </c>
      <c r="B229" s="11">
        <v>0</v>
      </c>
      <c r="C229" s="11">
        <v>0</v>
      </c>
      <c r="D229" s="11">
        <v>0</v>
      </c>
      <c r="E229" s="11">
        <v>0</v>
      </c>
      <c r="F229" s="11">
        <v>1060000</v>
      </c>
      <c r="G229" s="11">
        <v>0</v>
      </c>
      <c r="H229" s="11">
        <v>90100000</v>
      </c>
      <c r="I229" s="11">
        <v>90100000</v>
      </c>
    </row>
    <row r="230" spans="1:9" ht="23.1" customHeight="1">
      <c r="A230" s="10" t="s">
        <v>444</v>
      </c>
      <c r="B230" s="11">
        <v>0</v>
      </c>
      <c r="C230" s="11">
        <v>0</v>
      </c>
      <c r="D230" s="11">
        <v>0</v>
      </c>
      <c r="E230" s="11">
        <v>0</v>
      </c>
      <c r="F230" s="11">
        <v>3060000</v>
      </c>
      <c r="G230" s="11">
        <v>8912741220</v>
      </c>
      <c r="H230" s="11">
        <v>-8417329603</v>
      </c>
      <c r="I230" s="11">
        <v>495411617</v>
      </c>
    </row>
    <row r="231" spans="1:9" ht="23.1" customHeight="1">
      <c r="A231" s="10" t="s">
        <v>445</v>
      </c>
      <c r="B231" s="11">
        <v>0</v>
      </c>
      <c r="C231" s="11">
        <v>0</v>
      </c>
      <c r="D231" s="11">
        <v>0</v>
      </c>
      <c r="E231" s="11">
        <v>0</v>
      </c>
      <c r="F231" s="11">
        <v>3146000</v>
      </c>
      <c r="G231" s="11">
        <v>453677170</v>
      </c>
      <c r="H231" s="11">
        <v>0</v>
      </c>
      <c r="I231" s="11">
        <v>453677170</v>
      </c>
    </row>
    <row r="232" spans="1:9" ht="23.1" customHeight="1">
      <c r="A232" s="10" t="s">
        <v>446</v>
      </c>
      <c r="B232" s="11">
        <v>0</v>
      </c>
      <c r="C232" s="11">
        <v>0</v>
      </c>
      <c r="D232" s="11">
        <v>0</v>
      </c>
      <c r="E232" s="11">
        <v>0</v>
      </c>
      <c r="F232" s="11">
        <v>168000</v>
      </c>
      <c r="G232" s="11">
        <v>499671302</v>
      </c>
      <c r="H232" s="11">
        <v>-242970573</v>
      </c>
      <c r="I232" s="11">
        <v>256700729</v>
      </c>
    </row>
    <row r="233" spans="1:9" ht="23.1" customHeight="1">
      <c r="A233" s="10" t="s">
        <v>447</v>
      </c>
      <c r="B233" s="11">
        <v>0</v>
      </c>
      <c r="C233" s="11">
        <v>0</v>
      </c>
      <c r="D233" s="11">
        <v>0</v>
      </c>
      <c r="E233" s="11">
        <v>0</v>
      </c>
      <c r="F233" s="11">
        <v>45000</v>
      </c>
      <c r="G233" s="11">
        <v>64533105</v>
      </c>
      <c r="H233" s="11">
        <v>-69587312</v>
      </c>
      <c r="I233" s="11">
        <v>-5054207</v>
      </c>
    </row>
    <row r="234" spans="1:9" ht="23.1" customHeight="1">
      <c r="A234" s="10" t="s">
        <v>448</v>
      </c>
      <c r="B234" s="11">
        <v>0</v>
      </c>
      <c r="C234" s="11">
        <v>0</v>
      </c>
      <c r="D234" s="11">
        <v>0</v>
      </c>
      <c r="E234" s="11">
        <v>0</v>
      </c>
      <c r="F234" s="11">
        <v>87000</v>
      </c>
      <c r="G234" s="11">
        <v>130349115</v>
      </c>
      <c r="H234" s="11">
        <v>-144975470</v>
      </c>
      <c r="I234" s="11">
        <v>-14626355</v>
      </c>
    </row>
    <row r="235" spans="1:9" ht="23.1" customHeight="1">
      <c r="A235" s="10" t="s">
        <v>449</v>
      </c>
      <c r="B235" s="11">
        <v>0</v>
      </c>
      <c r="C235" s="11">
        <v>0</v>
      </c>
      <c r="D235" s="11">
        <v>0</v>
      </c>
      <c r="E235" s="11">
        <v>0</v>
      </c>
      <c r="F235" s="11">
        <v>1000000</v>
      </c>
      <c r="G235" s="11">
        <v>1631336031</v>
      </c>
      <c r="H235" s="11">
        <v>-1743938325</v>
      </c>
      <c r="I235" s="11">
        <v>-112602294</v>
      </c>
    </row>
    <row r="236" spans="1:9" ht="23.1" customHeight="1">
      <c r="A236" s="10" t="s">
        <v>450</v>
      </c>
      <c r="B236" s="11">
        <v>0</v>
      </c>
      <c r="C236" s="11">
        <v>0</v>
      </c>
      <c r="D236" s="11">
        <v>0</v>
      </c>
      <c r="E236" s="11">
        <v>0</v>
      </c>
      <c r="F236" s="11">
        <v>60000</v>
      </c>
      <c r="G236" s="11">
        <v>113947821</v>
      </c>
      <c r="H236" s="11">
        <v>-103596697</v>
      </c>
      <c r="I236" s="11">
        <v>10351124</v>
      </c>
    </row>
    <row r="237" spans="1:9" ht="23.1" customHeight="1">
      <c r="A237" s="10" t="s">
        <v>451</v>
      </c>
      <c r="B237" s="11">
        <v>0</v>
      </c>
      <c r="C237" s="11">
        <v>0</v>
      </c>
      <c r="D237" s="11">
        <v>0</v>
      </c>
      <c r="E237" s="11">
        <v>0</v>
      </c>
      <c r="F237" s="11">
        <v>209000</v>
      </c>
      <c r="G237" s="11">
        <v>445215771</v>
      </c>
      <c r="H237" s="11">
        <v>-448594404</v>
      </c>
      <c r="I237" s="11">
        <v>-3378633</v>
      </c>
    </row>
    <row r="238" spans="1:9" ht="23.1" customHeight="1">
      <c r="A238" s="10" t="s">
        <v>452</v>
      </c>
      <c r="B238" s="11">
        <v>0</v>
      </c>
      <c r="C238" s="11">
        <v>0</v>
      </c>
      <c r="D238" s="11">
        <v>0</v>
      </c>
      <c r="E238" s="11">
        <v>0</v>
      </c>
      <c r="F238" s="11">
        <v>975000</v>
      </c>
      <c r="G238" s="11">
        <v>0</v>
      </c>
      <c r="H238" s="11">
        <v>94575000</v>
      </c>
      <c r="I238" s="11">
        <v>94575000</v>
      </c>
    </row>
    <row r="239" spans="1:9" ht="23.1" customHeight="1">
      <c r="A239" s="10" t="s">
        <v>453</v>
      </c>
      <c r="B239" s="11">
        <v>0</v>
      </c>
      <c r="C239" s="11">
        <v>0</v>
      </c>
      <c r="D239" s="11">
        <v>0</v>
      </c>
      <c r="E239" s="11">
        <v>0</v>
      </c>
      <c r="F239" s="11">
        <v>80273000</v>
      </c>
      <c r="G239" s="11">
        <v>92899239638</v>
      </c>
      <c r="H239" s="11">
        <v>-87016094885</v>
      </c>
      <c r="I239" s="11">
        <v>5883144753</v>
      </c>
    </row>
    <row r="240" spans="1:9" ht="23.1" customHeight="1">
      <c r="A240" s="10" t="s">
        <v>454</v>
      </c>
      <c r="B240" s="11">
        <v>0</v>
      </c>
      <c r="C240" s="11">
        <v>0</v>
      </c>
      <c r="D240" s="11">
        <v>0</v>
      </c>
      <c r="E240" s="11">
        <v>0</v>
      </c>
      <c r="F240" s="11">
        <v>1507000</v>
      </c>
      <c r="G240" s="11">
        <v>23633400921</v>
      </c>
      <c r="H240" s="11">
        <v>-22294724480</v>
      </c>
      <c r="I240" s="11">
        <v>1338676441</v>
      </c>
    </row>
    <row r="241" spans="1:9" ht="23.1" customHeight="1">
      <c r="A241" s="10" t="s">
        <v>455</v>
      </c>
      <c r="B241" s="11">
        <v>0</v>
      </c>
      <c r="C241" s="11">
        <v>0</v>
      </c>
      <c r="D241" s="11">
        <v>0</v>
      </c>
      <c r="E241" s="11">
        <v>0</v>
      </c>
      <c r="F241" s="11">
        <v>1105000</v>
      </c>
      <c r="G241" s="11">
        <v>37560331</v>
      </c>
      <c r="H241" s="11">
        <v>0</v>
      </c>
      <c r="I241" s="11">
        <v>37560331</v>
      </c>
    </row>
    <row r="242" spans="1:9" ht="23.1" customHeight="1">
      <c r="A242" s="10" t="s">
        <v>456</v>
      </c>
      <c r="B242" s="11">
        <v>0</v>
      </c>
      <c r="C242" s="11">
        <v>0</v>
      </c>
      <c r="D242" s="11">
        <v>0</v>
      </c>
      <c r="E242" s="11">
        <v>0</v>
      </c>
      <c r="F242" s="11">
        <v>14000</v>
      </c>
      <c r="G242" s="11">
        <v>76576500</v>
      </c>
      <c r="H242" s="11">
        <v>-69765319</v>
      </c>
      <c r="I242" s="11">
        <v>6811181</v>
      </c>
    </row>
    <row r="243" spans="1:9" ht="23.1" customHeight="1">
      <c r="A243" s="10" t="s">
        <v>457</v>
      </c>
      <c r="B243" s="11">
        <v>0</v>
      </c>
      <c r="C243" s="11">
        <v>0</v>
      </c>
      <c r="D243" s="11">
        <v>0</v>
      </c>
      <c r="E243" s="11">
        <v>0</v>
      </c>
      <c r="F243" s="11">
        <v>1000</v>
      </c>
      <c r="G243" s="11">
        <v>0</v>
      </c>
      <c r="H243" s="11">
        <v>11000</v>
      </c>
      <c r="I243" s="11">
        <v>11000</v>
      </c>
    </row>
    <row r="244" spans="1:9" ht="23.1" customHeight="1">
      <c r="A244" s="10" t="s">
        <v>458</v>
      </c>
      <c r="B244" s="11">
        <v>0</v>
      </c>
      <c r="C244" s="11">
        <v>0</v>
      </c>
      <c r="D244" s="11">
        <v>0</v>
      </c>
      <c r="E244" s="11">
        <v>0</v>
      </c>
      <c r="F244" s="11">
        <v>200000</v>
      </c>
      <c r="G244" s="11">
        <v>502814328</v>
      </c>
      <c r="H244" s="11">
        <v>-480819327</v>
      </c>
      <c r="I244" s="11">
        <v>21995001</v>
      </c>
    </row>
    <row r="245" spans="1:9" ht="23.1" customHeight="1">
      <c r="A245" s="10" t="s">
        <v>459</v>
      </c>
      <c r="B245" s="11">
        <v>0</v>
      </c>
      <c r="C245" s="11">
        <v>0</v>
      </c>
      <c r="D245" s="11">
        <v>0</v>
      </c>
      <c r="E245" s="11">
        <v>0</v>
      </c>
      <c r="F245" s="11">
        <v>10630000</v>
      </c>
      <c r="G245" s="11">
        <v>7064719200</v>
      </c>
      <c r="H245" s="11">
        <v>-6044294965</v>
      </c>
      <c r="I245" s="11">
        <v>1020424235</v>
      </c>
    </row>
    <row r="246" spans="1:9" ht="23.1" customHeight="1">
      <c r="A246" s="10" t="s">
        <v>460</v>
      </c>
      <c r="B246" s="11">
        <v>0</v>
      </c>
      <c r="C246" s="11">
        <v>0</v>
      </c>
      <c r="D246" s="11">
        <v>0</v>
      </c>
      <c r="E246" s="11">
        <v>0</v>
      </c>
      <c r="F246" s="11">
        <v>379293000</v>
      </c>
      <c r="G246" s="11">
        <v>149207941432</v>
      </c>
      <c r="H246" s="11">
        <v>-125214964013</v>
      </c>
      <c r="I246" s="11">
        <v>23992977419</v>
      </c>
    </row>
    <row r="247" spans="1:9" ht="23.1" customHeight="1">
      <c r="A247" s="10" t="s">
        <v>461</v>
      </c>
      <c r="B247" s="11">
        <v>0</v>
      </c>
      <c r="C247" s="11">
        <v>0</v>
      </c>
      <c r="D247" s="11">
        <v>0</v>
      </c>
      <c r="E247" s="11">
        <v>0</v>
      </c>
      <c r="F247" s="11">
        <v>35737000</v>
      </c>
      <c r="G247" s="11">
        <v>2314274711</v>
      </c>
      <c r="H247" s="11">
        <v>-24902824</v>
      </c>
      <c r="I247" s="11">
        <v>2289371887</v>
      </c>
    </row>
    <row r="248" spans="1:9" ht="23.1" customHeight="1">
      <c r="A248" s="10" t="s">
        <v>462</v>
      </c>
      <c r="B248" s="11">
        <v>0</v>
      </c>
      <c r="C248" s="11">
        <v>0</v>
      </c>
      <c r="D248" s="11">
        <v>0</v>
      </c>
      <c r="E248" s="11">
        <v>0</v>
      </c>
      <c r="F248" s="11">
        <v>191045</v>
      </c>
      <c r="G248" s="11">
        <v>12110882417</v>
      </c>
      <c r="H248" s="11">
        <v>-11152708498</v>
      </c>
      <c r="I248" s="11">
        <v>958173919</v>
      </c>
    </row>
    <row r="249" spans="1:9" ht="23.1" customHeight="1">
      <c r="A249" s="10" t="s">
        <v>463</v>
      </c>
      <c r="B249" s="11">
        <v>0</v>
      </c>
      <c r="C249" s="11">
        <v>0</v>
      </c>
      <c r="D249" s="11">
        <v>0</v>
      </c>
      <c r="E249" s="11">
        <v>0</v>
      </c>
      <c r="F249" s="11">
        <v>17137742</v>
      </c>
      <c r="G249" s="11">
        <v>44397807137</v>
      </c>
      <c r="H249" s="11">
        <v>-41415648359</v>
      </c>
      <c r="I249" s="11">
        <v>2982158778</v>
      </c>
    </row>
    <row r="250" spans="1:9" ht="23.1" customHeight="1">
      <c r="A250" s="10" t="s">
        <v>464</v>
      </c>
      <c r="B250" s="11">
        <v>0</v>
      </c>
      <c r="C250" s="11">
        <v>0</v>
      </c>
      <c r="D250" s="11">
        <v>0</v>
      </c>
      <c r="E250" s="11">
        <v>0</v>
      </c>
      <c r="F250" s="11">
        <v>5000</v>
      </c>
      <c r="G250" s="11">
        <v>499872</v>
      </c>
      <c r="H250" s="11">
        <v>0</v>
      </c>
      <c r="I250" s="11">
        <v>499872</v>
      </c>
    </row>
    <row r="251" spans="1:9" ht="23.1" customHeight="1">
      <c r="A251" s="10" t="s">
        <v>465</v>
      </c>
      <c r="B251" s="11">
        <v>0</v>
      </c>
      <c r="C251" s="11">
        <v>0</v>
      </c>
      <c r="D251" s="11">
        <v>0</v>
      </c>
      <c r="E251" s="11">
        <v>0</v>
      </c>
      <c r="F251" s="11">
        <v>2531000</v>
      </c>
      <c r="G251" s="11">
        <v>6426875941</v>
      </c>
      <c r="H251" s="11">
        <v>-6066279188</v>
      </c>
      <c r="I251" s="11">
        <v>360596753</v>
      </c>
    </row>
    <row r="252" spans="1:9" ht="23.1" customHeight="1">
      <c r="A252" s="10" t="s">
        <v>466</v>
      </c>
      <c r="B252" s="11">
        <v>0</v>
      </c>
      <c r="C252" s="11">
        <v>0</v>
      </c>
      <c r="D252" s="11">
        <v>0</v>
      </c>
      <c r="E252" s="11">
        <v>0</v>
      </c>
      <c r="F252" s="11">
        <v>9825746</v>
      </c>
      <c r="G252" s="11">
        <v>1331214694</v>
      </c>
      <c r="H252" s="11">
        <v>0</v>
      </c>
      <c r="I252" s="11">
        <v>1331214694</v>
      </c>
    </row>
    <row r="253" spans="1:9" ht="23.1" customHeight="1">
      <c r="A253" s="10" t="s">
        <v>467</v>
      </c>
      <c r="B253" s="11">
        <v>0</v>
      </c>
      <c r="C253" s="11">
        <v>0</v>
      </c>
      <c r="D253" s="11">
        <v>0</v>
      </c>
      <c r="E253" s="11">
        <v>0</v>
      </c>
      <c r="F253" s="11">
        <v>502000</v>
      </c>
      <c r="G253" s="11">
        <v>1188983732</v>
      </c>
      <c r="H253" s="11">
        <v>-1230517606</v>
      </c>
      <c r="I253" s="11">
        <v>-41533874</v>
      </c>
    </row>
    <row r="254" spans="1:9" ht="23.1" customHeight="1">
      <c r="A254" s="10" t="s">
        <v>468</v>
      </c>
      <c r="B254" s="11">
        <v>0</v>
      </c>
      <c r="C254" s="11">
        <v>0</v>
      </c>
      <c r="D254" s="11">
        <v>0</v>
      </c>
      <c r="E254" s="11">
        <v>0</v>
      </c>
      <c r="F254" s="11">
        <v>6417000</v>
      </c>
      <c r="G254" s="11">
        <v>383922676</v>
      </c>
      <c r="H254" s="11">
        <v>-139343238</v>
      </c>
      <c r="I254" s="11">
        <v>244579438</v>
      </c>
    </row>
    <row r="255" spans="1:9" ht="23.1" customHeight="1">
      <c r="A255" s="10" t="s">
        <v>469</v>
      </c>
      <c r="B255" s="11">
        <v>0</v>
      </c>
      <c r="C255" s="11">
        <v>0</v>
      </c>
      <c r="D255" s="11">
        <v>0</v>
      </c>
      <c r="E255" s="11">
        <v>0</v>
      </c>
      <c r="F255" s="11">
        <v>207000</v>
      </c>
      <c r="G255" s="11">
        <v>494927213</v>
      </c>
      <c r="H255" s="11">
        <v>-510455200</v>
      </c>
      <c r="I255" s="11">
        <v>-15527987</v>
      </c>
    </row>
    <row r="256" spans="1:9" ht="23.1" customHeight="1">
      <c r="A256" s="10" t="s">
        <v>470</v>
      </c>
      <c r="B256" s="11">
        <v>0</v>
      </c>
      <c r="C256" s="11">
        <v>0</v>
      </c>
      <c r="D256" s="11">
        <v>0</v>
      </c>
      <c r="E256" s="11">
        <v>0</v>
      </c>
      <c r="F256" s="11">
        <v>5000</v>
      </c>
      <c r="G256" s="11">
        <v>12949470</v>
      </c>
      <c r="H256" s="11">
        <v>-12203537</v>
      </c>
      <c r="I256" s="11">
        <v>745933</v>
      </c>
    </row>
    <row r="257" spans="1:9" ht="23.1" customHeight="1">
      <c r="A257" s="10" t="s">
        <v>471</v>
      </c>
      <c r="B257" s="11">
        <v>0</v>
      </c>
      <c r="C257" s="11">
        <v>0</v>
      </c>
      <c r="D257" s="11">
        <v>0</v>
      </c>
      <c r="E257" s="11">
        <v>0</v>
      </c>
      <c r="F257" s="11">
        <v>3037000</v>
      </c>
      <c r="G257" s="11">
        <v>5543392725</v>
      </c>
      <c r="H257" s="11">
        <v>-4691782225</v>
      </c>
      <c r="I257" s="11">
        <v>851610500</v>
      </c>
    </row>
    <row r="258" spans="1:9" ht="23.1" customHeight="1">
      <c r="A258" s="10" t="s">
        <v>472</v>
      </c>
      <c r="B258" s="11">
        <v>0</v>
      </c>
      <c r="C258" s="11">
        <v>0</v>
      </c>
      <c r="D258" s="11">
        <v>0</v>
      </c>
      <c r="E258" s="11">
        <v>0</v>
      </c>
      <c r="F258" s="11">
        <v>50000</v>
      </c>
      <c r="G258" s="11">
        <v>-10002575</v>
      </c>
      <c r="H258" s="11">
        <v>650000</v>
      </c>
      <c r="I258" s="11">
        <v>-9352575</v>
      </c>
    </row>
    <row r="259" spans="1:9" ht="23.1" customHeight="1">
      <c r="A259" s="10" t="s">
        <v>473</v>
      </c>
      <c r="B259" s="11">
        <v>0</v>
      </c>
      <c r="C259" s="11">
        <v>0</v>
      </c>
      <c r="D259" s="11">
        <v>0</v>
      </c>
      <c r="E259" s="11">
        <v>0</v>
      </c>
      <c r="F259" s="11">
        <v>603300</v>
      </c>
      <c r="G259" s="11">
        <v>1592881021</v>
      </c>
      <c r="H259" s="11">
        <v>-1424437723</v>
      </c>
      <c r="I259" s="11">
        <v>168443298</v>
      </c>
    </row>
    <row r="260" spans="1:9" ht="23.1" customHeight="1">
      <c r="A260" s="10" t="s">
        <v>474</v>
      </c>
      <c r="B260" s="11">
        <v>0</v>
      </c>
      <c r="C260" s="11">
        <v>0</v>
      </c>
      <c r="D260" s="11">
        <v>0</v>
      </c>
      <c r="E260" s="11">
        <v>0</v>
      </c>
      <c r="F260" s="11">
        <v>96411000</v>
      </c>
      <c r="G260" s="11">
        <v>111803178267</v>
      </c>
      <c r="H260" s="11">
        <v>-114088144424</v>
      </c>
      <c r="I260" s="11">
        <v>-2284966157</v>
      </c>
    </row>
    <row r="261" spans="1:9" ht="23.1" customHeight="1">
      <c r="A261" s="10" t="s">
        <v>475</v>
      </c>
      <c r="B261" s="11">
        <v>0</v>
      </c>
      <c r="C261" s="11">
        <v>0</v>
      </c>
      <c r="D261" s="11">
        <v>0</v>
      </c>
      <c r="E261" s="11">
        <v>0</v>
      </c>
      <c r="F261" s="11">
        <v>2869000</v>
      </c>
      <c r="G261" s="11">
        <v>3747482386</v>
      </c>
      <c r="H261" s="11">
        <v>-3392713508</v>
      </c>
      <c r="I261" s="11">
        <v>354768878</v>
      </c>
    </row>
    <row r="262" spans="1:9" ht="23.1" customHeight="1">
      <c r="A262" s="10" t="s">
        <v>476</v>
      </c>
      <c r="B262" s="11">
        <v>0</v>
      </c>
      <c r="C262" s="11">
        <v>0</v>
      </c>
      <c r="D262" s="11">
        <v>0</v>
      </c>
      <c r="E262" s="11">
        <v>0</v>
      </c>
      <c r="F262" s="11">
        <v>14816000</v>
      </c>
      <c r="G262" s="11">
        <v>19462893053</v>
      </c>
      <c r="H262" s="11">
        <v>-18720224609</v>
      </c>
      <c r="I262" s="11">
        <v>742668444</v>
      </c>
    </row>
    <row r="263" spans="1:9" ht="23.1" customHeight="1">
      <c r="A263" s="10" t="s">
        <v>477</v>
      </c>
      <c r="B263" s="11">
        <v>0</v>
      </c>
      <c r="C263" s="11">
        <v>0</v>
      </c>
      <c r="D263" s="11">
        <v>0</v>
      </c>
      <c r="E263" s="11">
        <v>0</v>
      </c>
      <c r="F263" s="11">
        <v>276446</v>
      </c>
      <c r="G263" s="11">
        <v>23030469834</v>
      </c>
      <c r="H263" s="11">
        <v>-19911321187</v>
      </c>
      <c r="I263" s="11">
        <v>3119148647</v>
      </c>
    </row>
    <row r="264" spans="1:9" ht="23.1" customHeight="1">
      <c r="A264" s="10" t="s">
        <v>478</v>
      </c>
      <c r="B264" s="11">
        <v>0</v>
      </c>
      <c r="C264" s="11">
        <v>0</v>
      </c>
      <c r="D264" s="11">
        <v>0</v>
      </c>
      <c r="E264" s="11">
        <v>0</v>
      </c>
      <c r="F264" s="11">
        <v>998</v>
      </c>
      <c r="G264" s="11">
        <v>4626841</v>
      </c>
      <c r="H264" s="11">
        <v>-7333854</v>
      </c>
      <c r="I264" s="11">
        <v>-2707013</v>
      </c>
    </row>
    <row r="265" spans="1:9" ht="23.1" customHeight="1">
      <c r="A265" s="10" t="s">
        <v>479</v>
      </c>
      <c r="B265" s="11">
        <v>0</v>
      </c>
      <c r="C265" s="11">
        <v>0</v>
      </c>
      <c r="D265" s="11">
        <v>0</v>
      </c>
      <c r="E265" s="11">
        <v>0</v>
      </c>
      <c r="F265" s="11">
        <v>8000000</v>
      </c>
      <c r="G265" s="11">
        <v>28700093989</v>
      </c>
      <c r="H265" s="11">
        <v>-27005139354</v>
      </c>
      <c r="I265" s="11">
        <v>1694954635</v>
      </c>
    </row>
    <row r="266" spans="1:9" ht="23.1" customHeight="1">
      <c r="A266" s="10" t="s">
        <v>480</v>
      </c>
      <c r="B266" s="11">
        <v>0</v>
      </c>
      <c r="C266" s="11">
        <v>0</v>
      </c>
      <c r="D266" s="11">
        <v>0</v>
      </c>
      <c r="E266" s="11">
        <v>0</v>
      </c>
      <c r="F266" s="11">
        <v>2465000</v>
      </c>
      <c r="G266" s="11">
        <v>1783047537</v>
      </c>
      <c r="H266" s="11">
        <v>0</v>
      </c>
      <c r="I266" s="11">
        <v>1783047537</v>
      </c>
    </row>
    <row r="267" spans="1:9" ht="23.1" customHeight="1">
      <c r="A267" s="10" t="s">
        <v>481</v>
      </c>
      <c r="B267" s="11">
        <v>0</v>
      </c>
      <c r="C267" s="11">
        <v>0</v>
      </c>
      <c r="D267" s="11">
        <v>0</v>
      </c>
      <c r="E267" s="11">
        <v>0</v>
      </c>
      <c r="F267" s="11">
        <v>8205000</v>
      </c>
      <c r="G267" s="11">
        <v>153017415</v>
      </c>
      <c r="H267" s="11">
        <v>-73556762</v>
      </c>
      <c r="I267" s="11">
        <v>79460653</v>
      </c>
    </row>
    <row r="268" spans="1:9" ht="23.1" customHeight="1">
      <c r="A268" s="10" t="s">
        <v>482</v>
      </c>
      <c r="B268" s="11">
        <v>0</v>
      </c>
      <c r="C268" s="11">
        <v>0</v>
      </c>
      <c r="D268" s="11">
        <v>0</v>
      </c>
      <c r="E268" s="11">
        <v>0</v>
      </c>
      <c r="F268" s="11">
        <v>2000</v>
      </c>
      <c r="G268" s="11">
        <v>5389638</v>
      </c>
      <c r="H268" s="11">
        <v>-5525858</v>
      </c>
      <c r="I268" s="11">
        <v>-136220</v>
      </c>
    </row>
    <row r="269" spans="1:9" ht="23.1" customHeight="1">
      <c r="A269" s="10" t="s">
        <v>483</v>
      </c>
      <c r="B269" s="11">
        <v>0</v>
      </c>
      <c r="C269" s="11">
        <v>0</v>
      </c>
      <c r="D269" s="11">
        <v>0</v>
      </c>
      <c r="E269" s="11">
        <v>0</v>
      </c>
      <c r="F269" s="11">
        <v>2000</v>
      </c>
      <c r="G269" s="11">
        <v>5425531</v>
      </c>
      <c r="H269" s="11">
        <v>-5525858</v>
      </c>
      <c r="I269" s="11">
        <v>-100327</v>
      </c>
    </row>
    <row r="270" spans="1:9" ht="23.1" customHeight="1">
      <c r="A270" s="10" t="s">
        <v>484</v>
      </c>
      <c r="B270" s="11">
        <v>0</v>
      </c>
      <c r="C270" s="11">
        <v>0</v>
      </c>
      <c r="D270" s="11">
        <v>0</v>
      </c>
      <c r="E270" s="11">
        <v>0</v>
      </c>
      <c r="F270" s="11">
        <v>811000</v>
      </c>
      <c r="G270" s="11">
        <v>8371606</v>
      </c>
      <c r="H270" s="11">
        <v>0</v>
      </c>
      <c r="I270" s="11">
        <v>8371606</v>
      </c>
    </row>
    <row r="271" spans="1:9" ht="23.1" customHeight="1">
      <c r="A271" s="10" t="s">
        <v>485</v>
      </c>
      <c r="B271" s="11">
        <v>0</v>
      </c>
      <c r="C271" s="11">
        <v>0</v>
      </c>
      <c r="D271" s="11">
        <v>0</v>
      </c>
      <c r="E271" s="11">
        <v>0</v>
      </c>
      <c r="F271" s="11">
        <v>13000000</v>
      </c>
      <c r="G271" s="11">
        <v>141963463</v>
      </c>
      <c r="H271" s="11">
        <v>0</v>
      </c>
      <c r="I271" s="11">
        <v>141963463</v>
      </c>
    </row>
    <row r="272" spans="1:9" ht="23.1" customHeight="1">
      <c r="A272" s="10" t="s">
        <v>486</v>
      </c>
      <c r="B272" s="11">
        <v>0</v>
      </c>
      <c r="C272" s="11">
        <v>0</v>
      </c>
      <c r="D272" s="11">
        <v>0</v>
      </c>
      <c r="E272" s="11">
        <v>0</v>
      </c>
      <c r="F272" s="11">
        <v>4521000</v>
      </c>
      <c r="G272" s="11">
        <v>273440790</v>
      </c>
      <c r="H272" s="11">
        <v>0</v>
      </c>
      <c r="I272" s="11">
        <v>273440790</v>
      </c>
    </row>
    <row r="273" spans="1:9" ht="23.1" customHeight="1">
      <c r="A273" s="10" t="s">
        <v>487</v>
      </c>
      <c r="B273" s="11">
        <v>0</v>
      </c>
      <c r="C273" s="11">
        <v>0</v>
      </c>
      <c r="D273" s="11">
        <v>0</v>
      </c>
      <c r="E273" s="11">
        <v>0</v>
      </c>
      <c r="F273" s="11">
        <v>1882000</v>
      </c>
      <c r="G273" s="11">
        <v>-103663965</v>
      </c>
      <c r="H273" s="11">
        <v>0</v>
      </c>
      <c r="I273" s="11">
        <v>-103663965</v>
      </c>
    </row>
    <row r="274" spans="1:9" ht="23.1" customHeight="1">
      <c r="A274" s="10" t="s">
        <v>488</v>
      </c>
      <c r="B274" s="11">
        <v>0</v>
      </c>
      <c r="C274" s="11">
        <v>0</v>
      </c>
      <c r="D274" s="11">
        <v>0</v>
      </c>
      <c r="E274" s="11">
        <v>0</v>
      </c>
      <c r="F274" s="11">
        <v>48620</v>
      </c>
      <c r="G274" s="11">
        <v>729115</v>
      </c>
      <c r="H274" s="11">
        <v>0</v>
      </c>
      <c r="I274" s="11">
        <v>729115</v>
      </c>
    </row>
    <row r="275" spans="1:9" ht="23.1" customHeight="1">
      <c r="A275" s="10" t="s">
        <v>489</v>
      </c>
      <c r="B275" s="11">
        <v>0</v>
      </c>
      <c r="C275" s="11">
        <v>0</v>
      </c>
      <c r="D275" s="11">
        <v>0</v>
      </c>
      <c r="E275" s="11">
        <v>0</v>
      </c>
      <c r="F275" s="11">
        <v>42398000</v>
      </c>
      <c r="G275" s="11">
        <v>1870409896</v>
      </c>
      <c r="H275" s="11">
        <v>0</v>
      </c>
      <c r="I275" s="11">
        <v>1870409896</v>
      </c>
    </row>
    <row r="276" spans="1:9" ht="23.1" customHeight="1">
      <c r="A276" s="10" t="s">
        <v>490</v>
      </c>
      <c r="B276" s="11">
        <v>0</v>
      </c>
      <c r="C276" s="11">
        <v>0</v>
      </c>
      <c r="D276" s="11">
        <v>0</v>
      </c>
      <c r="E276" s="11">
        <v>0</v>
      </c>
      <c r="F276" s="11">
        <v>59670</v>
      </c>
      <c r="G276" s="11">
        <v>2684466</v>
      </c>
      <c r="H276" s="11">
        <v>0</v>
      </c>
      <c r="I276" s="11">
        <v>2684466</v>
      </c>
    </row>
    <row r="277" spans="1:9" ht="23.1" customHeight="1">
      <c r="A277" s="91" t="s">
        <v>491</v>
      </c>
      <c r="B277" s="11">
        <v>0</v>
      </c>
      <c r="C277" s="11">
        <v>0</v>
      </c>
      <c r="D277" s="11">
        <v>0</v>
      </c>
      <c r="E277" s="11">
        <v>0</v>
      </c>
      <c r="F277" s="11">
        <v>23109000</v>
      </c>
      <c r="G277" s="11">
        <v>56292955045</v>
      </c>
      <c r="H277" s="11">
        <v>-58077228222</v>
      </c>
      <c r="I277" s="11">
        <v>-1784273177</v>
      </c>
    </row>
    <row r="278" spans="1:9" ht="23.1" customHeight="1">
      <c r="A278" s="91" t="s">
        <v>492</v>
      </c>
      <c r="B278" s="11">
        <v>0</v>
      </c>
      <c r="C278" s="11">
        <v>0</v>
      </c>
      <c r="D278" s="11">
        <v>0</v>
      </c>
      <c r="E278" s="11">
        <v>0</v>
      </c>
      <c r="F278" s="11">
        <v>47842000</v>
      </c>
      <c r="G278" s="11">
        <v>111291974421</v>
      </c>
      <c r="H278" s="11">
        <v>-112121899008</v>
      </c>
      <c r="I278" s="11">
        <v>-829924587</v>
      </c>
    </row>
    <row r="279" spans="1:9" ht="23.1" customHeight="1">
      <c r="A279" s="91" t="s">
        <v>493</v>
      </c>
      <c r="B279" s="11">
        <v>0</v>
      </c>
      <c r="C279" s="11">
        <v>0</v>
      </c>
      <c r="D279" s="11">
        <v>0</v>
      </c>
      <c r="E279" s="11">
        <v>0</v>
      </c>
      <c r="F279" s="11">
        <v>29323000</v>
      </c>
      <c r="G279" s="11">
        <v>-2250070946</v>
      </c>
      <c r="H279" s="11">
        <v>0</v>
      </c>
      <c r="I279" s="11">
        <v>-2250070946</v>
      </c>
    </row>
    <row r="280" spans="1:9" ht="23.1" customHeight="1">
      <c r="A280" s="91" t="s">
        <v>494</v>
      </c>
      <c r="B280" s="11">
        <v>0</v>
      </c>
      <c r="C280" s="11">
        <v>0</v>
      </c>
      <c r="D280" s="11">
        <v>0</v>
      </c>
      <c r="E280" s="11">
        <v>0</v>
      </c>
      <c r="F280" s="11">
        <v>1000</v>
      </c>
      <c r="G280" s="11">
        <v>2659878</v>
      </c>
      <c r="H280" s="11">
        <v>-2762927</v>
      </c>
      <c r="I280" s="11">
        <v>-103049</v>
      </c>
    </row>
    <row r="281" spans="1:9" ht="23.1" customHeight="1">
      <c r="A281" s="91" t="s">
        <v>495</v>
      </c>
      <c r="B281" s="11">
        <v>0</v>
      </c>
      <c r="C281" s="11">
        <v>0</v>
      </c>
      <c r="D281" s="11">
        <v>0</v>
      </c>
      <c r="E281" s="11">
        <v>0</v>
      </c>
      <c r="F281" s="11">
        <v>15929000</v>
      </c>
      <c r="G281" s="11">
        <v>1444693072</v>
      </c>
      <c r="H281" s="11">
        <v>0</v>
      </c>
      <c r="I281" s="11">
        <v>1444693072</v>
      </c>
    </row>
    <row r="282" spans="1:9" ht="23.1" customHeight="1">
      <c r="A282" s="91" t="s">
        <v>496</v>
      </c>
      <c r="B282" s="11">
        <v>0</v>
      </c>
      <c r="C282" s="11">
        <v>0</v>
      </c>
      <c r="D282" s="11">
        <v>0</v>
      </c>
      <c r="E282" s="11">
        <v>0</v>
      </c>
      <c r="F282" s="11">
        <v>205000</v>
      </c>
      <c r="G282" s="11">
        <v>71545649</v>
      </c>
      <c r="H282" s="11">
        <v>0</v>
      </c>
      <c r="I282" s="11">
        <v>71545649</v>
      </c>
    </row>
    <row r="283" spans="1:9" ht="23.1" customHeight="1">
      <c r="A283" s="10" t="s">
        <v>497</v>
      </c>
      <c r="B283" s="11">
        <v>0</v>
      </c>
      <c r="C283" s="11">
        <v>0</v>
      </c>
      <c r="D283" s="11">
        <v>0</v>
      </c>
      <c r="E283" s="11">
        <v>0</v>
      </c>
      <c r="F283" s="11">
        <v>1228000</v>
      </c>
      <c r="G283" s="11">
        <v>1581591240</v>
      </c>
      <c r="H283" s="11">
        <v>-1648182966</v>
      </c>
      <c r="I283" s="11">
        <v>-66591726</v>
      </c>
    </row>
    <row r="284" spans="1:9" ht="23.1" customHeight="1">
      <c r="A284" s="10" t="s">
        <v>498</v>
      </c>
      <c r="B284" s="11">
        <v>0</v>
      </c>
      <c r="C284" s="11">
        <v>0</v>
      </c>
      <c r="D284" s="11">
        <v>0</v>
      </c>
      <c r="E284" s="11">
        <v>0</v>
      </c>
      <c r="F284" s="11">
        <v>36810</v>
      </c>
      <c r="G284" s="11">
        <v>53605440</v>
      </c>
      <c r="H284" s="11">
        <v>-47457198</v>
      </c>
      <c r="I284" s="11">
        <v>6148242</v>
      </c>
    </row>
    <row r="285" spans="1:9" ht="23.1" customHeight="1">
      <c r="A285" s="10" t="s">
        <v>499</v>
      </c>
      <c r="B285" s="11">
        <v>0</v>
      </c>
      <c r="C285" s="11">
        <v>0</v>
      </c>
      <c r="D285" s="11">
        <v>0</v>
      </c>
      <c r="E285" s="11">
        <v>0</v>
      </c>
      <c r="F285" s="11">
        <v>2641428</v>
      </c>
      <c r="G285" s="11">
        <v>0</v>
      </c>
      <c r="H285" s="11">
        <v>645300000</v>
      </c>
      <c r="I285" s="11">
        <v>645300000</v>
      </c>
    </row>
    <row r="286" spans="1:9" ht="23.1" customHeight="1">
      <c r="A286" s="10" t="s">
        <v>500</v>
      </c>
      <c r="B286" s="11">
        <v>0</v>
      </c>
      <c r="C286" s="11">
        <v>0</v>
      </c>
      <c r="D286" s="11">
        <v>0</v>
      </c>
      <c r="E286" s="11">
        <v>0</v>
      </c>
      <c r="F286" s="11">
        <v>612772</v>
      </c>
      <c r="G286" s="11">
        <v>0</v>
      </c>
      <c r="H286" s="11">
        <v>49900000</v>
      </c>
      <c r="I286" s="11">
        <v>49900000</v>
      </c>
    </row>
    <row r="287" spans="1:9" ht="23.1" customHeight="1">
      <c r="A287" s="91" t="s">
        <v>501</v>
      </c>
      <c r="B287" s="11">
        <v>0</v>
      </c>
      <c r="C287" s="11">
        <v>0</v>
      </c>
      <c r="D287" s="11">
        <v>0</v>
      </c>
      <c r="E287" s="11">
        <v>0</v>
      </c>
      <c r="F287" s="11">
        <v>44200</v>
      </c>
      <c r="G287" s="11">
        <v>132569</v>
      </c>
      <c r="H287" s="11">
        <v>0</v>
      </c>
      <c r="I287" s="11">
        <v>132569</v>
      </c>
    </row>
    <row r="288" spans="1:9" ht="23.1" customHeight="1">
      <c r="A288" s="91" t="s">
        <v>502</v>
      </c>
      <c r="B288" s="11">
        <v>0</v>
      </c>
      <c r="C288" s="11">
        <v>0</v>
      </c>
      <c r="D288" s="11">
        <v>0</v>
      </c>
      <c r="E288" s="11">
        <v>0</v>
      </c>
      <c r="F288" s="11">
        <v>9000</v>
      </c>
      <c r="G288" s="11">
        <v>674828</v>
      </c>
      <c r="H288" s="11">
        <v>0</v>
      </c>
      <c r="I288" s="11">
        <v>674828</v>
      </c>
    </row>
    <row r="289" spans="1:9" ht="23.1" customHeight="1">
      <c r="A289" s="91" t="s">
        <v>503</v>
      </c>
      <c r="B289" s="11">
        <v>0</v>
      </c>
      <c r="C289" s="11">
        <v>0</v>
      </c>
      <c r="D289" s="11">
        <v>0</v>
      </c>
      <c r="E289" s="11">
        <v>0</v>
      </c>
      <c r="F289" s="11">
        <v>332000</v>
      </c>
      <c r="G289" s="11">
        <v>4978720</v>
      </c>
      <c r="H289" s="11">
        <v>0</v>
      </c>
      <c r="I289" s="11">
        <v>4978720</v>
      </c>
    </row>
    <row r="290" spans="1:9" ht="23.1" customHeight="1">
      <c r="A290" s="91" t="s">
        <v>504</v>
      </c>
      <c r="B290" s="11">
        <v>0</v>
      </c>
      <c r="C290" s="11">
        <v>0</v>
      </c>
      <c r="D290" s="11">
        <v>0</v>
      </c>
      <c r="E290" s="11">
        <v>0</v>
      </c>
      <c r="F290" s="11">
        <v>501000</v>
      </c>
      <c r="G290" s="11">
        <v>21037585</v>
      </c>
      <c r="H290" s="11">
        <v>0</v>
      </c>
      <c r="I290" s="11">
        <v>21037585</v>
      </c>
    </row>
    <row r="291" spans="1:9" ht="23.1" customHeight="1">
      <c r="A291" s="91" t="s">
        <v>505</v>
      </c>
      <c r="B291" s="11">
        <v>0</v>
      </c>
      <c r="C291" s="11">
        <v>0</v>
      </c>
      <c r="D291" s="11">
        <v>0</v>
      </c>
      <c r="E291" s="11">
        <v>0</v>
      </c>
      <c r="F291" s="11">
        <v>4333000</v>
      </c>
      <c r="G291" s="11">
        <v>-69835880</v>
      </c>
      <c r="H291" s="11">
        <v>0</v>
      </c>
      <c r="I291" s="11">
        <v>-69835880</v>
      </c>
    </row>
    <row r="292" spans="1:9" ht="23.1" customHeight="1">
      <c r="A292" s="10" t="s">
        <v>506</v>
      </c>
      <c r="B292" s="11">
        <v>0</v>
      </c>
      <c r="C292" s="11">
        <v>0</v>
      </c>
      <c r="D292" s="11">
        <v>0</v>
      </c>
      <c r="E292" s="11">
        <v>0</v>
      </c>
      <c r="F292" s="11">
        <v>9161000</v>
      </c>
      <c r="G292" s="11">
        <v>6091113600</v>
      </c>
      <c r="H292" s="11">
        <v>-4909653924</v>
      </c>
      <c r="I292" s="11">
        <v>1181459676</v>
      </c>
    </row>
    <row r="293" spans="1:9" ht="23.1" customHeight="1">
      <c r="A293" s="10" t="s">
        <v>507</v>
      </c>
      <c r="B293" s="11">
        <v>0</v>
      </c>
      <c r="C293" s="11">
        <v>0</v>
      </c>
      <c r="D293" s="11">
        <v>0</v>
      </c>
      <c r="E293" s="11">
        <v>0</v>
      </c>
      <c r="F293" s="11">
        <v>4453000</v>
      </c>
      <c r="G293" s="11">
        <v>858750750</v>
      </c>
      <c r="H293" s="11">
        <v>-165607515</v>
      </c>
      <c r="I293" s="11">
        <v>693143235</v>
      </c>
    </row>
    <row r="294" spans="1:9" ht="23.1" customHeight="1">
      <c r="A294" s="10" t="s">
        <v>508</v>
      </c>
      <c r="B294" s="11">
        <v>0</v>
      </c>
      <c r="C294" s="11">
        <v>0</v>
      </c>
      <c r="D294" s="11">
        <v>0</v>
      </c>
      <c r="E294" s="11">
        <v>0</v>
      </c>
      <c r="F294" s="11">
        <v>2515000</v>
      </c>
      <c r="G294" s="11">
        <v>153323296</v>
      </c>
      <c r="H294" s="11">
        <v>-40250350</v>
      </c>
      <c r="I294" s="11">
        <v>113072946</v>
      </c>
    </row>
    <row r="295" spans="1:9" ht="23.1" customHeight="1">
      <c r="A295" s="91" t="s">
        <v>509</v>
      </c>
      <c r="B295" s="11">
        <v>0</v>
      </c>
      <c r="C295" s="11">
        <v>0</v>
      </c>
      <c r="D295" s="11">
        <v>0</v>
      </c>
      <c r="E295" s="11">
        <v>0</v>
      </c>
      <c r="F295" s="11">
        <v>4882000</v>
      </c>
      <c r="G295" s="11">
        <v>925933534</v>
      </c>
      <c r="H295" s="11">
        <v>0</v>
      </c>
      <c r="I295" s="11">
        <v>925933534</v>
      </c>
    </row>
    <row r="296" spans="1:9" ht="23.1" customHeight="1">
      <c r="A296" s="91" t="s">
        <v>510</v>
      </c>
      <c r="B296" s="11">
        <v>0</v>
      </c>
      <c r="C296" s="11">
        <v>0</v>
      </c>
      <c r="D296" s="11">
        <v>0</v>
      </c>
      <c r="E296" s="11">
        <v>0</v>
      </c>
      <c r="F296" s="11">
        <v>142075000</v>
      </c>
      <c r="G296" s="11">
        <v>10930044217</v>
      </c>
      <c r="H296" s="11">
        <v>-2362440</v>
      </c>
      <c r="I296" s="11">
        <v>10927681777</v>
      </c>
    </row>
    <row r="297" spans="1:9" ht="23.1" customHeight="1">
      <c r="A297" s="91" t="s">
        <v>511</v>
      </c>
      <c r="B297" s="11">
        <v>0</v>
      </c>
      <c r="C297" s="11">
        <v>0</v>
      </c>
      <c r="D297" s="11">
        <v>0</v>
      </c>
      <c r="E297" s="11">
        <v>0</v>
      </c>
      <c r="F297" s="11">
        <v>1299000</v>
      </c>
      <c r="G297" s="11">
        <v>135380133</v>
      </c>
      <c r="H297" s="11">
        <v>0</v>
      </c>
      <c r="I297" s="11">
        <v>135380133</v>
      </c>
    </row>
    <row r="298" spans="1:9" ht="23.1" customHeight="1">
      <c r="A298" s="10" t="s">
        <v>512</v>
      </c>
      <c r="B298" s="11">
        <v>0</v>
      </c>
      <c r="C298" s="11">
        <v>0</v>
      </c>
      <c r="D298" s="11">
        <v>0</v>
      </c>
      <c r="E298" s="11">
        <v>0</v>
      </c>
      <c r="F298" s="11">
        <v>190200</v>
      </c>
      <c r="G298" s="11">
        <v>2550376363</v>
      </c>
      <c r="H298" s="11">
        <v>-2639585065</v>
      </c>
      <c r="I298" s="11">
        <v>-89208702</v>
      </c>
    </row>
    <row r="299" spans="1:9" ht="23.1" customHeight="1">
      <c r="A299" s="91" t="s">
        <v>513</v>
      </c>
      <c r="B299" s="11">
        <v>0</v>
      </c>
      <c r="C299" s="11">
        <v>0</v>
      </c>
      <c r="D299" s="11">
        <v>0</v>
      </c>
      <c r="E299" s="11">
        <v>0</v>
      </c>
      <c r="F299" s="11">
        <v>11000</v>
      </c>
      <c r="G299" s="11">
        <v>582827</v>
      </c>
      <c r="H299" s="11">
        <v>0</v>
      </c>
      <c r="I299" s="11">
        <v>582827</v>
      </c>
    </row>
    <row r="300" spans="1:9" ht="23.1" customHeight="1">
      <c r="A300" s="91" t="s">
        <v>514</v>
      </c>
      <c r="B300" s="11">
        <v>0</v>
      </c>
      <c r="C300" s="11">
        <v>0</v>
      </c>
      <c r="D300" s="11">
        <v>0</v>
      </c>
      <c r="E300" s="11">
        <v>0</v>
      </c>
      <c r="F300" s="11">
        <v>1023000</v>
      </c>
      <c r="G300" s="11">
        <v>21569447</v>
      </c>
      <c r="H300" s="11">
        <v>0</v>
      </c>
      <c r="I300" s="11">
        <v>21569447</v>
      </c>
    </row>
    <row r="301" spans="1:9" ht="23.1" customHeight="1">
      <c r="A301" s="91" t="s">
        <v>515</v>
      </c>
      <c r="B301" s="11">
        <v>0</v>
      </c>
      <c r="C301" s="11">
        <v>0</v>
      </c>
      <c r="D301" s="11">
        <v>0</v>
      </c>
      <c r="E301" s="11">
        <v>0</v>
      </c>
      <c r="F301" s="11">
        <v>110500</v>
      </c>
      <c r="G301" s="11">
        <v>85085477</v>
      </c>
      <c r="H301" s="11">
        <v>-96939441</v>
      </c>
      <c r="I301" s="11">
        <v>-11853964</v>
      </c>
    </row>
    <row r="302" spans="1:9" ht="23.1" customHeight="1">
      <c r="A302" s="91" t="s">
        <v>516</v>
      </c>
      <c r="B302" s="11">
        <v>0</v>
      </c>
      <c r="C302" s="11">
        <v>0</v>
      </c>
      <c r="D302" s="11">
        <v>0</v>
      </c>
      <c r="E302" s="11">
        <v>0</v>
      </c>
      <c r="F302" s="11">
        <v>221000</v>
      </c>
      <c r="G302" s="11">
        <v>396125770</v>
      </c>
      <c r="H302" s="11">
        <v>-479850229</v>
      </c>
      <c r="I302" s="11">
        <v>-83724459</v>
      </c>
    </row>
    <row r="303" spans="1:9" ht="23.1" customHeight="1">
      <c r="A303" s="91" t="s">
        <v>517</v>
      </c>
      <c r="B303" s="11">
        <v>0</v>
      </c>
      <c r="C303" s="11">
        <v>0</v>
      </c>
      <c r="D303" s="11">
        <v>0</v>
      </c>
      <c r="E303" s="11">
        <v>0</v>
      </c>
      <c r="F303" s="11">
        <v>2427277</v>
      </c>
      <c r="G303" s="11">
        <v>171138069</v>
      </c>
      <c r="H303" s="11">
        <v>-14584686</v>
      </c>
      <c r="I303" s="11">
        <v>156553383</v>
      </c>
    </row>
    <row r="304" spans="1:9" ht="23.1" customHeight="1">
      <c r="A304" s="10" t="s">
        <v>518</v>
      </c>
      <c r="B304" s="11">
        <v>0</v>
      </c>
      <c r="C304" s="11">
        <v>0</v>
      </c>
      <c r="D304" s="11">
        <v>0</v>
      </c>
      <c r="E304" s="11">
        <v>0</v>
      </c>
      <c r="F304" s="11">
        <v>3019000</v>
      </c>
      <c r="G304" s="11">
        <v>1959645269</v>
      </c>
      <c r="H304" s="11">
        <v>-1514797953</v>
      </c>
      <c r="I304" s="11">
        <v>444847316</v>
      </c>
    </row>
    <row r="305" spans="1:9" ht="23.1" customHeight="1">
      <c r="A305" s="10" t="s">
        <v>519</v>
      </c>
      <c r="B305" s="11">
        <v>0</v>
      </c>
      <c r="C305" s="11">
        <v>0</v>
      </c>
      <c r="D305" s="11">
        <v>0</v>
      </c>
      <c r="E305" s="11">
        <v>0</v>
      </c>
      <c r="F305" s="11">
        <v>140000</v>
      </c>
      <c r="G305" s="11">
        <v>0</v>
      </c>
      <c r="H305" s="11">
        <v>11200000</v>
      </c>
      <c r="I305" s="11">
        <v>11200000</v>
      </c>
    </row>
    <row r="306" spans="1:9" ht="23.1" customHeight="1">
      <c r="A306" s="91" t="s">
        <v>520</v>
      </c>
      <c r="B306" s="11">
        <v>0</v>
      </c>
      <c r="C306" s="11">
        <v>0</v>
      </c>
      <c r="D306" s="11">
        <v>0</v>
      </c>
      <c r="E306" s="11">
        <v>0</v>
      </c>
      <c r="F306" s="11">
        <v>7277000</v>
      </c>
      <c r="G306" s="11">
        <v>20241770442</v>
      </c>
      <c r="H306" s="11">
        <v>-20039570140</v>
      </c>
      <c r="I306" s="11">
        <v>202200302</v>
      </c>
    </row>
    <row r="307" spans="1:9" ht="23.1" customHeight="1">
      <c r="A307" s="91" t="s">
        <v>521</v>
      </c>
      <c r="B307" s="11">
        <v>0</v>
      </c>
      <c r="C307" s="11">
        <v>0</v>
      </c>
      <c r="D307" s="11">
        <v>0</v>
      </c>
      <c r="E307" s="11">
        <v>0</v>
      </c>
      <c r="F307" s="11">
        <v>32600000</v>
      </c>
      <c r="G307" s="11">
        <v>5216638792</v>
      </c>
      <c r="H307" s="11">
        <v>0</v>
      </c>
      <c r="I307" s="11">
        <v>5216638792</v>
      </c>
    </row>
    <row r="308" spans="1:9" ht="23.1" customHeight="1">
      <c r="A308" s="91" t="s">
        <v>522</v>
      </c>
      <c r="B308" s="11">
        <v>0</v>
      </c>
      <c r="C308" s="11">
        <v>0</v>
      </c>
      <c r="D308" s="11">
        <v>0</v>
      </c>
      <c r="E308" s="11">
        <v>0</v>
      </c>
      <c r="F308" s="11">
        <v>72062000</v>
      </c>
      <c r="G308" s="11">
        <v>9520918680</v>
      </c>
      <c r="H308" s="11">
        <v>0</v>
      </c>
      <c r="I308" s="11">
        <v>9520918680</v>
      </c>
    </row>
    <row r="309" spans="1:9" ht="23.1" customHeight="1">
      <c r="A309" s="91" t="s">
        <v>523</v>
      </c>
      <c r="B309" s="11">
        <v>0</v>
      </c>
      <c r="C309" s="11">
        <v>0</v>
      </c>
      <c r="D309" s="11">
        <v>0</v>
      </c>
      <c r="E309" s="11">
        <v>0</v>
      </c>
      <c r="F309" s="11">
        <v>60105000</v>
      </c>
      <c r="G309" s="11">
        <v>65435537305</v>
      </c>
      <c r="H309" s="11">
        <v>-46545129934</v>
      </c>
      <c r="I309" s="11">
        <v>18890407371</v>
      </c>
    </row>
    <row r="310" spans="1:9" ht="23.1" customHeight="1">
      <c r="A310" s="10" t="s">
        <v>524</v>
      </c>
      <c r="B310" s="11">
        <v>0</v>
      </c>
      <c r="C310" s="11">
        <v>0</v>
      </c>
      <c r="D310" s="11">
        <v>0</v>
      </c>
      <c r="E310" s="11">
        <v>0</v>
      </c>
      <c r="F310" s="11">
        <v>6000000</v>
      </c>
      <c r="G310" s="11">
        <v>20575545960</v>
      </c>
      <c r="H310" s="11">
        <v>-7525716</v>
      </c>
      <c r="I310" s="11">
        <v>20568020244</v>
      </c>
    </row>
    <row r="311" spans="1:9" ht="23.1" customHeight="1">
      <c r="A311" s="91" t="s">
        <v>525</v>
      </c>
      <c r="B311" s="11">
        <v>0</v>
      </c>
      <c r="C311" s="11">
        <v>0</v>
      </c>
      <c r="D311" s="11">
        <v>0</v>
      </c>
      <c r="E311" s="11">
        <v>0</v>
      </c>
      <c r="F311" s="11">
        <v>8663000</v>
      </c>
      <c r="G311" s="11">
        <v>-1786705148</v>
      </c>
      <c r="H311" s="11">
        <v>0</v>
      </c>
      <c r="I311" s="11">
        <v>-1786705148</v>
      </c>
    </row>
    <row r="312" spans="1:9" ht="23.1" customHeight="1">
      <c r="A312" s="91" t="s">
        <v>526</v>
      </c>
      <c r="B312" s="11">
        <v>0</v>
      </c>
      <c r="C312" s="11">
        <v>0</v>
      </c>
      <c r="D312" s="11">
        <v>0</v>
      </c>
      <c r="E312" s="11">
        <v>0</v>
      </c>
      <c r="F312" s="11">
        <v>490000</v>
      </c>
      <c r="G312" s="11">
        <v>1293977468</v>
      </c>
      <c r="H312" s="11">
        <v>-1363788522</v>
      </c>
      <c r="I312" s="11">
        <v>-69811054</v>
      </c>
    </row>
    <row r="313" spans="1:9" ht="23.1" customHeight="1">
      <c r="A313" s="91" t="s">
        <v>527</v>
      </c>
      <c r="B313" s="11">
        <v>0</v>
      </c>
      <c r="C313" s="11">
        <v>0</v>
      </c>
      <c r="D313" s="11">
        <v>0</v>
      </c>
      <c r="E313" s="11">
        <v>0</v>
      </c>
      <c r="F313" s="11">
        <v>1649000</v>
      </c>
      <c r="G313" s="11">
        <v>4345550907</v>
      </c>
      <c r="H313" s="11">
        <v>-4575468634</v>
      </c>
      <c r="I313" s="11">
        <v>-229917727</v>
      </c>
    </row>
    <row r="314" spans="1:9" ht="23.1" customHeight="1">
      <c r="A314" s="91" t="s">
        <v>528</v>
      </c>
      <c r="B314" s="11">
        <v>0</v>
      </c>
      <c r="C314" s="11">
        <v>0</v>
      </c>
      <c r="D314" s="11">
        <v>0</v>
      </c>
      <c r="E314" s="11">
        <v>0</v>
      </c>
      <c r="F314" s="11">
        <v>18843000</v>
      </c>
      <c r="G314" s="11">
        <v>4045608581</v>
      </c>
      <c r="H314" s="11">
        <v>-1501007489</v>
      </c>
      <c r="I314" s="11">
        <v>2544601092</v>
      </c>
    </row>
    <row r="315" spans="1:9" ht="23.1" customHeight="1">
      <c r="A315" s="91" t="s">
        <v>529</v>
      </c>
      <c r="B315" s="11">
        <v>0</v>
      </c>
      <c r="C315" s="11">
        <v>0</v>
      </c>
      <c r="D315" s="11">
        <v>0</v>
      </c>
      <c r="E315" s="11">
        <v>0</v>
      </c>
      <c r="F315" s="11">
        <v>10818000</v>
      </c>
      <c r="G315" s="11">
        <v>24402311935</v>
      </c>
      <c r="H315" s="11">
        <v>-24706524865</v>
      </c>
      <c r="I315" s="11">
        <v>-304212930</v>
      </c>
    </row>
    <row r="316" spans="1:9" ht="23.1" customHeight="1">
      <c r="A316" s="10" t="s">
        <v>530</v>
      </c>
      <c r="B316" s="11">
        <v>0</v>
      </c>
      <c r="C316" s="11">
        <v>0</v>
      </c>
      <c r="D316" s="11">
        <v>0</v>
      </c>
      <c r="E316" s="11">
        <v>0</v>
      </c>
      <c r="F316" s="11">
        <v>1544000</v>
      </c>
      <c r="G316" s="11">
        <v>4082248555</v>
      </c>
      <c r="H316" s="11">
        <v>-3388465289</v>
      </c>
      <c r="I316" s="11">
        <v>693783266</v>
      </c>
    </row>
    <row r="317" spans="1:9" ht="23.1" customHeight="1">
      <c r="A317" s="91" t="s">
        <v>531</v>
      </c>
      <c r="B317" s="11">
        <v>0</v>
      </c>
      <c r="C317" s="11">
        <v>0</v>
      </c>
      <c r="D317" s="11">
        <v>0</v>
      </c>
      <c r="E317" s="11">
        <v>0</v>
      </c>
      <c r="F317" s="11">
        <v>4986000</v>
      </c>
      <c r="G317" s="11">
        <v>40520467</v>
      </c>
      <c r="H317" s="11">
        <v>0</v>
      </c>
      <c r="I317" s="11">
        <v>40520467</v>
      </c>
    </row>
    <row r="318" spans="1:9" ht="23.1" customHeight="1">
      <c r="A318" s="91" t="s">
        <v>532</v>
      </c>
      <c r="B318" s="11">
        <v>0</v>
      </c>
      <c r="C318" s="11">
        <v>0</v>
      </c>
      <c r="D318" s="11">
        <v>0</v>
      </c>
      <c r="E318" s="11">
        <v>0</v>
      </c>
      <c r="F318" s="11">
        <v>5180000</v>
      </c>
      <c r="G318" s="11">
        <v>704858460</v>
      </c>
      <c r="H318" s="11">
        <v>0</v>
      </c>
      <c r="I318" s="11">
        <v>704858460</v>
      </c>
    </row>
    <row r="319" spans="1:9" ht="23.1" customHeight="1">
      <c r="A319" s="91" t="s">
        <v>533</v>
      </c>
      <c r="B319" s="11">
        <v>0</v>
      </c>
      <c r="C319" s="11">
        <v>0</v>
      </c>
      <c r="D319" s="11">
        <v>0</v>
      </c>
      <c r="E319" s="11">
        <v>0</v>
      </c>
      <c r="F319" s="11">
        <v>501000</v>
      </c>
      <c r="G319" s="11">
        <v>1429488242</v>
      </c>
      <c r="H319" s="11">
        <v>-1389380110</v>
      </c>
      <c r="I319" s="11">
        <v>40108132</v>
      </c>
    </row>
    <row r="320" spans="1:9" ht="23.1" customHeight="1">
      <c r="A320" s="91" t="s">
        <v>534</v>
      </c>
      <c r="B320" s="11">
        <v>0</v>
      </c>
      <c r="C320" s="11">
        <v>0</v>
      </c>
      <c r="D320" s="11">
        <v>0</v>
      </c>
      <c r="E320" s="11">
        <v>0</v>
      </c>
      <c r="F320" s="11">
        <v>38547000</v>
      </c>
      <c r="G320" s="11">
        <v>2057829662</v>
      </c>
      <c r="H320" s="11">
        <v>0</v>
      </c>
      <c r="I320" s="11">
        <v>2057829662</v>
      </c>
    </row>
    <row r="321" spans="1:9" ht="23.1" customHeight="1">
      <c r="A321" s="10" t="s">
        <v>535</v>
      </c>
      <c r="B321" s="11">
        <v>0</v>
      </c>
      <c r="C321" s="11">
        <v>0</v>
      </c>
      <c r="D321" s="11">
        <v>0</v>
      </c>
      <c r="E321" s="11">
        <v>0</v>
      </c>
      <c r="F321" s="11">
        <v>32000</v>
      </c>
      <c r="G321" s="11">
        <v>0</v>
      </c>
      <c r="H321" s="11">
        <v>224000000</v>
      </c>
      <c r="I321" s="11">
        <v>224000000</v>
      </c>
    </row>
    <row r="322" spans="1:9" ht="23.1" customHeight="1">
      <c r="A322" s="10" t="s">
        <v>536</v>
      </c>
      <c r="B322" s="11">
        <v>0</v>
      </c>
      <c r="C322" s="11">
        <v>0</v>
      </c>
      <c r="D322" s="11">
        <v>0</v>
      </c>
      <c r="E322" s="11">
        <v>0</v>
      </c>
      <c r="F322" s="11">
        <v>7000</v>
      </c>
      <c r="G322" s="11">
        <v>0</v>
      </c>
      <c r="H322" s="11">
        <v>700000</v>
      </c>
      <c r="I322" s="11">
        <v>700000</v>
      </c>
    </row>
    <row r="323" spans="1:9" ht="23.1" customHeight="1">
      <c r="A323" s="10" t="s">
        <v>537</v>
      </c>
      <c r="B323" s="11">
        <v>0</v>
      </c>
      <c r="C323" s="11">
        <v>0</v>
      </c>
      <c r="D323" s="11">
        <v>0</v>
      </c>
      <c r="E323" s="11">
        <v>0</v>
      </c>
      <c r="F323" s="11">
        <v>1000</v>
      </c>
      <c r="G323" s="11">
        <v>0</v>
      </c>
      <c r="H323" s="11">
        <v>1000000</v>
      </c>
      <c r="I323" s="11">
        <v>1000000</v>
      </c>
    </row>
    <row r="324" spans="1:9" ht="23.1" customHeight="1">
      <c r="A324" s="91" t="s">
        <v>538</v>
      </c>
      <c r="B324" s="11">
        <v>0</v>
      </c>
      <c r="C324" s="11">
        <v>0</v>
      </c>
      <c r="D324" s="11">
        <v>0</v>
      </c>
      <c r="E324" s="11">
        <v>0</v>
      </c>
      <c r="F324" s="11">
        <v>4000</v>
      </c>
      <c r="G324" s="11">
        <v>0</v>
      </c>
      <c r="H324" s="11">
        <v>800000</v>
      </c>
      <c r="I324" s="11">
        <v>800000</v>
      </c>
    </row>
    <row r="325" spans="1:9" ht="23.1" customHeight="1">
      <c r="A325" s="91" t="s">
        <v>539</v>
      </c>
      <c r="B325" s="11">
        <v>0</v>
      </c>
      <c r="C325" s="11">
        <v>0</v>
      </c>
      <c r="D325" s="11">
        <v>0</v>
      </c>
      <c r="E325" s="11">
        <v>0</v>
      </c>
      <c r="F325" s="11">
        <v>66596000</v>
      </c>
      <c r="G325" s="11">
        <v>8754836754</v>
      </c>
      <c r="H325" s="11">
        <v>0</v>
      </c>
      <c r="I325" s="11">
        <v>8754836754</v>
      </c>
    </row>
    <row r="326" spans="1:9" ht="23.1" customHeight="1">
      <c r="A326" s="91" t="s">
        <v>540</v>
      </c>
      <c r="B326" s="11">
        <v>0</v>
      </c>
      <c r="C326" s="11">
        <v>0</v>
      </c>
      <c r="D326" s="11">
        <v>0</v>
      </c>
      <c r="E326" s="11">
        <v>0</v>
      </c>
      <c r="F326" s="11">
        <v>3852000</v>
      </c>
      <c r="G326" s="11">
        <v>413864112</v>
      </c>
      <c r="H326" s="11">
        <v>0</v>
      </c>
      <c r="I326" s="11">
        <v>413864112</v>
      </c>
    </row>
    <row r="327" spans="1:9" ht="23.1" customHeight="1">
      <c r="A327" s="91" t="s">
        <v>541</v>
      </c>
      <c r="B327" s="11">
        <v>0</v>
      </c>
      <c r="C327" s="11">
        <v>0</v>
      </c>
      <c r="D327" s="11">
        <v>0</v>
      </c>
      <c r="E327" s="11">
        <v>0</v>
      </c>
      <c r="F327" s="11">
        <v>231000</v>
      </c>
      <c r="G327" s="11">
        <v>11547027</v>
      </c>
      <c r="H327" s="11">
        <v>0</v>
      </c>
      <c r="I327" s="11">
        <v>11547027</v>
      </c>
    </row>
    <row r="328" spans="1:9" ht="23.1" customHeight="1">
      <c r="A328" s="10" t="s">
        <v>542</v>
      </c>
      <c r="B328" s="11">
        <v>0</v>
      </c>
      <c r="C328" s="11">
        <v>0</v>
      </c>
      <c r="D328" s="11">
        <v>0</v>
      </c>
      <c r="E328" s="11">
        <v>0</v>
      </c>
      <c r="F328" s="11">
        <v>6890000</v>
      </c>
      <c r="G328" s="11">
        <v>25091431552</v>
      </c>
      <c r="H328" s="11">
        <v>-17126763956</v>
      </c>
      <c r="I328" s="11">
        <v>7964667596</v>
      </c>
    </row>
    <row r="329" spans="1:9" ht="23.1" customHeight="1">
      <c r="A329" s="10" t="s">
        <v>543</v>
      </c>
      <c r="B329" s="11">
        <v>0</v>
      </c>
      <c r="C329" s="11">
        <v>0</v>
      </c>
      <c r="D329" s="11">
        <v>0</v>
      </c>
      <c r="E329" s="11">
        <v>0</v>
      </c>
      <c r="F329" s="11">
        <v>2876000</v>
      </c>
      <c r="G329" s="11">
        <v>10740600</v>
      </c>
      <c r="H329" s="11">
        <v>588091126</v>
      </c>
      <c r="I329" s="11">
        <v>598831726</v>
      </c>
    </row>
    <row r="330" spans="1:9" ht="23.1" customHeight="1">
      <c r="A330" s="91" t="s">
        <v>544</v>
      </c>
      <c r="B330" s="11">
        <v>0</v>
      </c>
      <c r="C330" s="11">
        <v>0</v>
      </c>
      <c r="D330" s="11">
        <v>0</v>
      </c>
      <c r="E330" s="11">
        <v>0</v>
      </c>
      <c r="F330" s="11">
        <v>46000</v>
      </c>
      <c r="G330" s="11">
        <v>102488662</v>
      </c>
      <c r="H330" s="11">
        <v>-110841549</v>
      </c>
      <c r="I330" s="11">
        <v>-8352887</v>
      </c>
    </row>
    <row r="331" spans="1:9" ht="23.1" customHeight="1">
      <c r="A331" s="10" t="s">
        <v>545</v>
      </c>
      <c r="B331" s="11">
        <v>0</v>
      </c>
      <c r="C331" s="11">
        <v>0</v>
      </c>
      <c r="D331" s="11">
        <v>0</v>
      </c>
      <c r="E331" s="11">
        <v>0</v>
      </c>
      <c r="F331" s="11">
        <v>184000</v>
      </c>
      <c r="G331" s="11">
        <v>0</v>
      </c>
      <c r="H331" s="11">
        <v>10672000</v>
      </c>
      <c r="I331" s="11">
        <v>10672000</v>
      </c>
    </row>
    <row r="332" spans="1:9" ht="23.1" customHeight="1">
      <c r="A332" s="91" t="s">
        <v>546</v>
      </c>
      <c r="B332" s="11">
        <v>0</v>
      </c>
      <c r="C332" s="11">
        <v>0</v>
      </c>
      <c r="D332" s="11">
        <v>0</v>
      </c>
      <c r="E332" s="11">
        <v>0</v>
      </c>
      <c r="F332" s="11">
        <v>26128000</v>
      </c>
      <c r="G332" s="11">
        <v>6990758348</v>
      </c>
      <c r="H332" s="11">
        <v>0</v>
      </c>
      <c r="I332" s="11">
        <v>6990758348</v>
      </c>
    </row>
    <row r="333" spans="1:9" ht="23.1" customHeight="1">
      <c r="A333" s="91" t="s">
        <v>547</v>
      </c>
      <c r="B333" s="11">
        <v>0</v>
      </c>
      <c r="C333" s="11">
        <v>0</v>
      </c>
      <c r="D333" s="11">
        <v>0</v>
      </c>
      <c r="E333" s="11">
        <v>0</v>
      </c>
      <c r="F333" s="11">
        <v>18541500</v>
      </c>
      <c r="G333" s="11">
        <v>2783523074</v>
      </c>
      <c r="H333" s="11">
        <v>0</v>
      </c>
      <c r="I333" s="11">
        <v>2783523074</v>
      </c>
    </row>
    <row r="334" spans="1:9" ht="23.1" customHeight="1">
      <c r="A334" s="91" t="s">
        <v>548</v>
      </c>
      <c r="B334" s="11">
        <v>0</v>
      </c>
      <c r="C334" s="11">
        <v>0</v>
      </c>
      <c r="D334" s="11">
        <v>0</v>
      </c>
      <c r="E334" s="11">
        <v>0</v>
      </c>
      <c r="F334" s="11">
        <v>55303000</v>
      </c>
      <c r="G334" s="11">
        <v>64224585015</v>
      </c>
      <c r="H334" s="11">
        <v>-75105637827</v>
      </c>
      <c r="I334" s="11">
        <v>-10881052812</v>
      </c>
    </row>
    <row r="335" spans="1:9" ht="23.1" customHeight="1">
      <c r="A335" s="91" t="s">
        <v>549</v>
      </c>
      <c r="B335" s="11">
        <v>0</v>
      </c>
      <c r="C335" s="11">
        <v>0</v>
      </c>
      <c r="D335" s="11">
        <v>0</v>
      </c>
      <c r="E335" s="11">
        <v>0</v>
      </c>
      <c r="F335" s="11">
        <v>75000</v>
      </c>
      <c r="G335" s="11">
        <v>374906</v>
      </c>
      <c r="H335" s="11">
        <v>0</v>
      </c>
      <c r="I335" s="11">
        <v>374906</v>
      </c>
    </row>
    <row r="336" spans="1:9" ht="23.1" customHeight="1">
      <c r="A336" s="91" t="s">
        <v>550</v>
      </c>
      <c r="B336" s="11">
        <v>0</v>
      </c>
      <c r="C336" s="11">
        <v>0</v>
      </c>
      <c r="D336" s="11">
        <v>0</v>
      </c>
      <c r="E336" s="11">
        <v>0</v>
      </c>
      <c r="F336" s="11">
        <v>1510000</v>
      </c>
      <c r="G336" s="11">
        <v>50237063</v>
      </c>
      <c r="H336" s="11">
        <v>0</v>
      </c>
      <c r="I336" s="11">
        <v>50237063</v>
      </c>
    </row>
    <row r="337" spans="1:9" ht="23.1" customHeight="1">
      <c r="A337" s="91" t="s">
        <v>551</v>
      </c>
      <c r="B337" s="11">
        <v>0</v>
      </c>
      <c r="C337" s="11">
        <v>0</v>
      </c>
      <c r="D337" s="11">
        <v>0</v>
      </c>
      <c r="E337" s="11">
        <v>0</v>
      </c>
      <c r="F337" s="11">
        <v>10000</v>
      </c>
      <c r="G337" s="11">
        <v>249937</v>
      </c>
      <c r="H337" s="11">
        <v>0</v>
      </c>
      <c r="I337" s="11">
        <v>249937</v>
      </c>
    </row>
    <row r="338" spans="1:9" ht="23.1" customHeight="1">
      <c r="A338" s="91" t="s">
        <v>552</v>
      </c>
      <c r="B338" s="11">
        <v>0</v>
      </c>
      <c r="C338" s="11">
        <v>0</v>
      </c>
      <c r="D338" s="11">
        <v>0</v>
      </c>
      <c r="E338" s="11">
        <v>0</v>
      </c>
      <c r="F338" s="11">
        <v>3436799</v>
      </c>
      <c r="G338" s="11">
        <v>2303781451</v>
      </c>
      <c r="H338" s="11">
        <v>-2294657357</v>
      </c>
      <c r="I338" s="11">
        <v>9124094</v>
      </c>
    </row>
    <row r="339" spans="1:9" ht="23.1" customHeight="1">
      <c r="A339" s="10" t="s">
        <v>553</v>
      </c>
      <c r="B339" s="11">
        <v>0</v>
      </c>
      <c r="C339" s="11">
        <v>0</v>
      </c>
      <c r="D339" s="11">
        <v>0</v>
      </c>
      <c r="E339" s="11">
        <v>0</v>
      </c>
      <c r="F339" s="11">
        <v>1039000</v>
      </c>
      <c r="G339" s="11">
        <v>866889112</v>
      </c>
      <c r="H339" s="11">
        <v>-3711668</v>
      </c>
      <c r="I339" s="11">
        <v>863177444</v>
      </c>
    </row>
    <row r="340" spans="1:9" ht="23.1" customHeight="1">
      <c r="A340" s="91" t="s">
        <v>554</v>
      </c>
      <c r="B340" s="11">
        <v>0</v>
      </c>
      <c r="C340" s="11">
        <v>0</v>
      </c>
      <c r="D340" s="11">
        <v>0</v>
      </c>
      <c r="E340" s="11">
        <v>0</v>
      </c>
      <c r="F340" s="11">
        <v>4870000</v>
      </c>
      <c r="G340" s="11">
        <v>5738526</v>
      </c>
      <c r="H340" s="11">
        <v>0</v>
      </c>
      <c r="I340" s="11">
        <v>5738526</v>
      </c>
    </row>
    <row r="341" spans="1:9" ht="23.1" customHeight="1">
      <c r="A341" s="91" t="s">
        <v>555</v>
      </c>
      <c r="B341" s="11">
        <v>0</v>
      </c>
      <c r="C341" s="11">
        <v>0</v>
      </c>
      <c r="D341" s="11">
        <v>0</v>
      </c>
      <c r="E341" s="11">
        <v>0</v>
      </c>
      <c r="F341" s="11">
        <v>775500</v>
      </c>
      <c r="G341" s="11">
        <v>11502044</v>
      </c>
      <c r="H341" s="11">
        <v>0</v>
      </c>
      <c r="I341" s="11">
        <v>11502044</v>
      </c>
    </row>
    <row r="342" spans="1:9" ht="23.1" customHeight="1">
      <c r="A342" s="91" t="s">
        <v>556</v>
      </c>
      <c r="B342" s="11">
        <v>0</v>
      </c>
      <c r="C342" s="11">
        <v>0</v>
      </c>
      <c r="D342" s="11">
        <v>0</v>
      </c>
      <c r="E342" s="11">
        <v>0</v>
      </c>
      <c r="F342" s="11">
        <v>1000000</v>
      </c>
      <c r="G342" s="11">
        <v>22494207</v>
      </c>
      <c r="H342" s="11">
        <v>0</v>
      </c>
      <c r="I342" s="11">
        <v>22494207</v>
      </c>
    </row>
    <row r="343" spans="1:9" ht="23.1" customHeight="1">
      <c r="A343" s="91" t="s">
        <v>557</v>
      </c>
      <c r="B343" s="11">
        <v>0</v>
      </c>
      <c r="C343" s="11">
        <v>0</v>
      </c>
      <c r="D343" s="11">
        <v>0</v>
      </c>
      <c r="E343" s="11">
        <v>0</v>
      </c>
      <c r="F343" s="11">
        <v>19000</v>
      </c>
      <c r="G343" s="11">
        <v>949756</v>
      </c>
      <c r="H343" s="11">
        <v>0</v>
      </c>
      <c r="I343" s="11">
        <v>949756</v>
      </c>
    </row>
    <row r="344" spans="1:9" ht="23.1" customHeight="1">
      <c r="A344" s="91" t="s">
        <v>558</v>
      </c>
      <c r="B344" s="11">
        <v>0</v>
      </c>
      <c r="C344" s="11">
        <v>0</v>
      </c>
      <c r="D344" s="11">
        <v>0</v>
      </c>
      <c r="E344" s="11">
        <v>0</v>
      </c>
      <c r="F344" s="11">
        <v>1564000</v>
      </c>
      <c r="G344" s="11">
        <v>80037394</v>
      </c>
      <c r="H344" s="11">
        <v>0</v>
      </c>
      <c r="I344" s="11">
        <v>80037394</v>
      </c>
    </row>
    <row r="345" spans="1:9" ht="23.1" customHeight="1">
      <c r="A345" s="91" t="s">
        <v>559</v>
      </c>
      <c r="B345" s="11">
        <v>0</v>
      </c>
      <c r="C345" s="11">
        <v>0</v>
      </c>
      <c r="D345" s="11">
        <v>0</v>
      </c>
      <c r="E345" s="11">
        <v>0</v>
      </c>
      <c r="F345" s="11">
        <v>3000000</v>
      </c>
      <c r="G345" s="11">
        <v>165957261</v>
      </c>
      <c r="H345" s="11">
        <v>0</v>
      </c>
      <c r="I345" s="11">
        <v>165957261</v>
      </c>
    </row>
    <row r="346" spans="1:9" ht="23.1" customHeight="1">
      <c r="A346" s="91" t="s">
        <v>560</v>
      </c>
      <c r="B346" s="11">
        <v>0</v>
      </c>
      <c r="C346" s="11">
        <v>0</v>
      </c>
      <c r="D346" s="11">
        <v>0</v>
      </c>
      <c r="E346" s="11">
        <v>0</v>
      </c>
      <c r="F346" s="11">
        <v>57644000</v>
      </c>
      <c r="G346" s="11">
        <v>12534609615</v>
      </c>
      <c r="H346" s="11">
        <v>0</v>
      </c>
      <c r="I346" s="11">
        <v>12534609615</v>
      </c>
    </row>
    <row r="347" spans="1:9" ht="23.1" customHeight="1">
      <c r="A347" s="91" t="s">
        <v>561</v>
      </c>
      <c r="B347" s="11">
        <v>0</v>
      </c>
      <c r="C347" s="11">
        <v>0</v>
      </c>
      <c r="D347" s="11">
        <v>0</v>
      </c>
      <c r="E347" s="11">
        <v>0</v>
      </c>
      <c r="F347" s="11">
        <v>5000</v>
      </c>
      <c r="G347" s="11">
        <v>8647905325</v>
      </c>
      <c r="H347" s="11">
        <v>-6005905440</v>
      </c>
      <c r="I347" s="11">
        <v>2641999885</v>
      </c>
    </row>
    <row r="348" spans="1:9" ht="23.1" customHeight="1">
      <c r="A348" s="91" t="s">
        <v>562</v>
      </c>
      <c r="B348" s="11">
        <v>0</v>
      </c>
      <c r="C348" s="11">
        <v>0</v>
      </c>
      <c r="D348" s="11">
        <v>0</v>
      </c>
      <c r="E348" s="11">
        <v>0</v>
      </c>
      <c r="F348" s="11">
        <v>111000</v>
      </c>
      <c r="G348" s="11">
        <v>49604225</v>
      </c>
      <c r="H348" s="11">
        <v>0</v>
      </c>
      <c r="I348" s="11">
        <v>49604225</v>
      </c>
    </row>
    <row r="349" spans="1:9" ht="23.1" customHeight="1">
      <c r="A349" s="10" t="s">
        <v>563</v>
      </c>
      <c r="B349" s="11">
        <v>0</v>
      </c>
      <c r="C349" s="11">
        <v>0</v>
      </c>
      <c r="D349" s="11">
        <v>0</v>
      </c>
      <c r="E349" s="11">
        <v>0</v>
      </c>
      <c r="F349" s="11">
        <v>5688676</v>
      </c>
      <c r="G349" s="11">
        <v>11231093988</v>
      </c>
      <c r="H349" s="11">
        <v>-9076810229</v>
      </c>
      <c r="I349" s="11">
        <v>2154283759</v>
      </c>
    </row>
    <row r="350" spans="1:9" ht="23.1" customHeight="1">
      <c r="A350" s="91" t="s">
        <v>564</v>
      </c>
      <c r="B350" s="11">
        <v>0</v>
      </c>
      <c r="C350" s="11">
        <v>0</v>
      </c>
      <c r="D350" s="11">
        <v>0</v>
      </c>
      <c r="E350" s="11">
        <v>0</v>
      </c>
      <c r="F350" s="11">
        <v>9495000</v>
      </c>
      <c r="G350" s="11">
        <v>2078461693</v>
      </c>
      <c r="H350" s="11">
        <v>0</v>
      </c>
      <c r="I350" s="11">
        <v>2078461693</v>
      </c>
    </row>
    <row r="351" spans="1:9" ht="23.1" customHeight="1">
      <c r="A351" s="91" t="s">
        <v>565</v>
      </c>
      <c r="B351" s="11">
        <v>0</v>
      </c>
      <c r="C351" s="11">
        <v>0</v>
      </c>
      <c r="D351" s="11">
        <v>0</v>
      </c>
      <c r="E351" s="11">
        <v>0</v>
      </c>
      <c r="F351" s="11">
        <v>5619000</v>
      </c>
      <c r="G351" s="11">
        <v>11648483942</v>
      </c>
      <c r="H351" s="11">
        <v>-10662475017</v>
      </c>
      <c r="I351" s="11">
        <v>986008925</v>
      </c>
    </row>
    <row r="352" spans="1:9" ht="23.1" customHeight="1">
      <c r="A352" s="91" t="s">
        <v>566</v>
      </c>
      <c r="B352" s="11">
        <v>0</v>
      </c>
      <c r="C352" s="11">
        <v>0</v>
      </c>
      <c r="D352" s="11">
        <v>0</v>
      </c>
      <c r="E352" s="11">
        <v>0</v>
      </c>
      <c r="F352" s="11">
        <v>971000</v>
      </c>
      <c r="G352" s="11">
        <v>2404992911</v>
      </c>
      <c r="H352" s="11">
        <v>-2320443717</v>
      </c>
      <c r="I352" s="11">
        <v>84549194</v>
      </c>
    </row>
    <row r="353" spans="1:9" ht="23.1" customHeight="1">
      <c r="A353" s="91" t="s">
        <v>567</v>
      </c>
      <c r="B353" s="11">
        <v>0</v>
      </c>
      <c r="C353" s="11">
        <v>0</v>
      </c>
      <c r="D353" s="11">
        <v>0</v>
      </c>
      <c r="E353" s="11">
        <v>0</v>
      </c>
      <c r="F353" s="11">
        <v>127513000</v>
      </c>
      <c r="G353" s="11">
        <v>46286132606</v>
      </c>
      <c r="H353" s="11">
        <v>-37627513837</v>
      </c>
      <c r="I353" s="11">
        <v>8658618769</v>
      </c>
    </row>
    <row r="354" spans="1:9" ht="23.1" customHeight="1">
      <c r="A354" s="91" t="s">
        <v>568</v>
      </c>
      <c r="B354" s="11">
        <v>0</v>
      </c>
      <c r="C354" s="11">
        <v>0</v>
      </c>
      <c r="D354" s="11">
        <v>0</v>
      </c>
      <c r="E354" s="11">
        <v>0</v>
      </c>
      <c r="F354" s="11">
        <v>1006000</v>
      </c>
      <c r="G354" s="11">
        <v>2293086284</v>
      </c>
      <c r="H354" s="11">
        <v>-2424056467</v>
      </c>
      <c r="I354" s="11">
        <v>-130970183</v>
      </c>
    </row>
    <row r="355" spans="1:9" ht="23.1" customHeight="1">
      <c r="A355" s="91" t="s">
        <v>569</v>
      </c>
      <c r="B355" s="11">
        <v>0</v>
      </c>
      <c r="C355" s="11">
        <v>0</v>
      </c>
      <c r="D355" s="11">
        <v>0</v>
      </c>
      <c r="E355" s="11">
        <v>0</v>
      </c>
      <c r="F355" s="11">
        <v>3002000</v>
      </c>
      <c r="G355" s="11">
        <v>7034242550</v>
      </c>
      <c r="H355" s="11">
        <v>-7233615819</v>
      </c>
      <c r="I355" s="11">
        <v>-199373269</v>
      </c>
    </row>
    <row r="356" spans="1:9" ht="23.1" customHeight="1">
      <c r="A356" s="91" t="s">
        <v>570</v>
      </c>
      <c r="B356" s="11">
        <v>0</v>
      </c>
      <c r="C356" s="11">
        <v>0</v>
      </c>
      <c r="D356" s="11">
        <v>0</v>
      </c>
      <c r="E356" s="11">
        <v>0</v>
      </c>
      <c r="F356" s="11">
        <v>3487250</v>
      </c>
      <c r="G356" s="11">
        <v>207306067</v>
      </c>
      <c r="H356" s="11">
        <v>0</v>
      </c>
      <c r="I356" s="11">
        <v>207306067</v>
      </c>
    </row>
    <row r="357" spans="1:9" ht="23.1" customHeight="1">
      <c r="A357" s="91" t="s">
        <v>571</v>
      </c>
      <c r="B357" s="11">
        <v>0</v>
      </c>
      <c r="C357" s="11">
        <v>0</v>
      </c>
      <c r="D357" s="11">
        <v>0</v>
      </c>
      <c r="E357" s="11">
        <v>0</v>
      </c>
      <c r="F357" s="11">
        <v>149372000</v>
      </c>
      <c r="G357" s="11">
        <v>20983685545</v>
      </c>
      <c r="H357" s="11">
        <v>-4909927</v>
      </c>
      <c r="I357" s="11">
        <v>20978775618</v>
      </c>
    </row>
    <row r="358" spans="1:9" ht="23.1" customHeight="1">
      <c r="A358" s="91" t="s">
        <v>572</v>
      </c>
      <c r="B358" s="11">
        <v>0</v>
      </c>
      <c r="C358" s="11">
        <v>0</v>
      </c>
      <c r="D358" s="11">
        <v>0</v>
      </c>
      <c r="E358" s="11">
        <v>0</v>
      </c>
      <c r="F358" s="11">
        <v>91504</v>
      </c>
      <c r="G358" s="11">
        <v>525847266</v>
      </c>
      <c r="H358" s="11">
        <v>-496029407</v>
      </c>
      <c r="I358" s="11">
        <v>29817859</v>
      </c>
    </row>
    <row r="359" spans="1:9" ht="23.1" customHeight="1">
      <c r="A359" s="91" t="s">
        <v>573</v>
      </c>
      <c r="B359" s="11">
        <v>0</v>
      </c>
      <c r="C359" s="11">
        <v>0</v>
      </c>
      <c r="D359" s="11">
        <v>0</v>
      </c>
      <c r="E359" s="11">
        <v>0</v>
      </c>
      <c r="F359" s="11">
        <v>175000</v>
      </c>
      <c r="G359" s="11">
        <v>324178412</v>
      </c>
      <c r="H359" s="11">
        <v>-193942126</v>
      </c>
      <c r="I359" s="11">
        <v>130236286</v>
      </c>
    </row>
    <row r="360" spans="1:9" ht="23.1" customHeight="1">
      <c r="A360" s="10" t="s">
        <v>574</v>
      </c>
      <c r="B360" s="11">
        <v>0</v>
      </c>
      <c r="C360" s="11">
        <v>0</v>
      </c>
      <c r="D360" s="11">
        <v>0</v>
      </c>
      <c r="E360" s="11">
        <v>0</v>
      </c>
      <c r="F360" s="11">
        <v>2840000</v>
      </c>
      <c r="G360" s="11">
        <v>364498789</v>
      </c>
      <c r="H360" s="11">
        <v>-425048790</v>
      </c>
      <c r="I360" s="11">
        <v>-60550001</v>
      </c>
    </row>
    <row r="361" spans="1:9" ht="23.1" customHeight="1">
      <c r="A361" s="91" t="s">
        <v>575</v>
      </c>
      <c r="B361" s="11">
        <v>0</v>
      </c>
      <c r="C361" s="11">
        <v>0</v>
      </c>
      <c r="D361" s="11">
        <v>0</v>
      </c>
      <c r="E361" s="11">
        <v>0</v>
      </c>
      <c r="F361" s="11">
        <v>15000</v>
      </c>
      <c r="G361" s="11">
        <v>79279280</v>
      </c>
      <c r="H361" s="11">
        <v>-70795535</v>
      </c>
      <c r="I361" s="11">
        <v>8483745</v>
      </c>
    </row>
    <row r="362" spans="1:9" ht="23.1" customHeight="1">
      <c r="A362" s="10" t="s">
        <v>576</v>
      </c>
      <c r="B362" s="11">
        <v>0</v>
      </c>
      <c r="C362" s="11">
        <v>0</v>
      </c>
      <c r="D362" s="11">
        <v>0</v>
      </c>
      <c r="E362" s="11">
        <v>0</v>
      </c>
      <c r="F362" s="11">
        <v>1000000</v>
      </c>
      <c r="G362" s="11">
        <v>28739364418</v>
      </c>
      <c r="H362" s="11">
        <v>-9982565</v>
      </c>
      <c r="I362" s="11">
        <v>28729381853</v>
      </c>
    </row>
    <row r="363" spans="1:9" ht="23.1" customHeight="1">
      <c r="A363" s="91" t="s">
        <v>577</v>
      </c>
      <c r="B363" s="11">
        <v>0</v>
      </c>
      <c r="C363" s="11">
        <v>0</v>
      </c>
      <c r="D363" s="11">
        <v>0</v>
      </c>
      <c r="E363" s="11">
        <v>0</v>
      </c>
      <c r="F363" s="11">
        <v>27000</v>
      </c>
      <c r="G363" s="11">
        <v>3344143</v>
      </c>
      <c r="H363" s="11">
        <v>0</v>
      </c>
      <c r="I363" s="11">
        <v>3344143</v>
      </c>
    </row>
    <row r="364" spans="1:9" ht="23.1" customHeight="1">
      <c r="A364" s="91" t="s">
        <v>578</v>
      </c>
      <c r="B364" s="11">
        <v>0</v>
      </c>
      <c r="C364" s="11">
        <v>0</v>
      </c>
      <c r="D364" s="11">
        <v>0</v>
      </c>
      <c r="E364" s="11">
        <v>0</v>
      </c>
      <c r="F364" s="11">
        <v>19000</v>
      </c>
      <c r="G364" s="11">
        <v>3648070</v>
      </c>
      <c r="H364" s="11">
        <v>0</v>
      </c>
      <c r="I364" s="11">
        <v>3648070</v>
      </c>
    </row>
    <row r="365" spans="1:9" ht="23.1" customHeight="1">
      <c r="A365" s="91" t="s">
        <v>579</v>
      </c>
      <c r="B365" s="11">
        <v>0</v>
      </c>
      <c r="C365" s="11">
        <v>0</v>
      </c>
      <c r="D365" s="11">
        <v>0</v>
      </c>
      <c r="E365" s="11">
        <v>0</v>
      </c>
      <c r="F365" s="11">
        <v>22000</v>
      </c>
      <c r="G365" s="11">
        <v>3321147</v>
      </c>
      <c r="H365" s="11">
        <v>0</v>
      </c>
      <c r="I365" s="11">
        <v>3321147</v>
      </c>
    </row>
    <row r="366" spans="1:9" ht="23.1" customHeight="1">
      <c r="A366" s="91" t="s">
        <v>580</v>
      </c>
      <c r="B366" s="11">
        <v>72150000</v>
      </c>
      <c r="C366" s="11">
        <v>-8617057128</v>
      </c>
      <c r="D366" s="11">
        <v>9047261820</v>
      </c>
      <c r="E366" s="11">
        <v>430204692</v>
      </c>
      <c r="F366" s="11">
        <v>86038000</v>
      </c>
      <c r="G366" s="11">
        <v>-69641072</v>
      </c>
      <c r="H366" s="11">
        <v>0</v>
      </c>
      <c r="I366" s="11">
        <v>-69641072</v>
      </c>
    </row>
    <row r="367" spans="1:9" ht="23.1" customHeight="1">
      <c r="A367" s="91" t="s">
        <v>581</v>
      </c>
      <c r="B367" s="11">
        <v>0</v>
      </c>
      <c r="C367" s="11">
        <v>0</v>
      </c>
      <c r="D367" s="11">
        <v>0</v>
      </c>
      <c r="E367" s="11">
        <v>0</v>
      </c>
      <c r="F367" s="11">
        <v>878000</v>
      </c>
      <c r="G367" s="11">
        <v>164296688</v>
      </c>
      <c r="H367" s="11">
        <v>0</v>
      </c>
      <c r="I367" s="11">
        <v>164296688</v>
      </c>
    </row>
    <row r="368" spans="1:9" ht="23.1" customHeight="1">
      <c r="A368" s="91" t="s">
        <v>582</v>
      </c>
      <c r="B368" s="11">
        <v>6827000</v>
      </c>
      <c r="C368" s="11">
        <v>10725029072</v>
      </c>
      <c r="D368" s="11">
        <v>-9721289869</v>
      </c>
      <c r="E368" s="11">
        <v>1003739203</v>
      </c>
      <c r="F368" s="11">
        <v>6828000</v>
      </c>
      <c r="G368" s="11">
        <v>15393686593</v>
      </c>
      <c r="H368" s="11">
        <v>-14391149869</v>
      </c>
      <c r="I368" s="11">
        <v>1002536724</v>
      </c>
    </row>
    <row r="369" spans="1:9" ht="23.1" customHeight="1">
      <c r="A369" s="91" t="s">
        <v>583</v>
      </c>
      <c r="B369" s="11">
        <v>0</v>
      </c>
      <c r="C369" s="11">
        <v>0</v>
      </c>
      <c r="D369" s="11">
        <v>0</v>
      </c>
      <c r="E369" s="11">
        <v>0</v>
      </c>
      <c r="F369" s="11">
        <v>84000</v>
      </c>
      <c r="G369" s="11">
        <v>13173611</v>
      </c>
      <c r="H369" s="11">
        <v>0</v>
      </c>
      <c r="I369" s="11">
        <v>13173611</v>
      </c>
    </row>
    <row r="370" spans="1:9" ht="23.1" customHeight="1">
      <c r="A370" s="91" t="s">
        <v>584</v>
      </c>
      <c r="B370" s="11">
        <v>0</v>
      </c>
      <c r="C370" s="11">
        <v>0</v>
      </c>
      <c r="D370" s="11">
        <v>0</v>
      </c>
      <c r="E370" s="11">
        <v>0</v>
      </c>
      <c r="F370" s="11">
        <v>42000</v>
      </c>
      <c r="G370" s="11">
        <v>14696215</v>
      </c>
      <c r="H370" s="11">
        <v>0</v>
      </c>
      <c r="I370" s="11">
        <v>14696215</v>
      </c>
    </row>
    <row r="371" spans="1:9" ht="23.1" customHeight="1">
      <c r="A371" s="91" t="s">
        <v>585</v>
      </c>
      <c r="B371" s="11">
        <v>1035000</v>
      </c>
      <c r="C371" s="11">
        <v>176842446</v>
      </c>
      <c r="D371" s="11">
        <v>666209426</v>
      </c>
      <c r="E371" s="11">
        <v>843051872</v>
      </c>
      <c r="F371" s="11">
        <v>3051000</v>
      </c>
      <c r="G371" s="11">
        <v>918446453</v>
      </c>
      <c r="H371" s="11">
        <v>-75585574</v>
      </c>
      <c r="I371" s="11">
        <v>842860879</v>
      </c>
    </row>
    <row r="372" spans="1:9" ht="23.1" customHeight="1">
      <c r="A372" s="91" t="s">
        <v>586</v>
      </c>
      <c r="B372" s="11">
        <v>0</v>
      </c>
      <c r="C372" s="11">
        <v>0</v>
      </c>
      <c r="D372" s="11">
        <v>0</v>
      </c>
      <c r="E372" s="11">
        <v>0</v>
      </c>
      <c r="F372" s="11">
        <v>53489000</v>
      </c>
      <c r="G372" s="11">
        <v>2721859138</v>
      </c>
      <c r="H372" s="11">
        <v>0</v>
      </c>
      <c r="I372" s="11">
        <v>2721859138</v>
      </c>
    </row>
    <row r="373" spans="1:9" ht="23.1" customHeight="1">
      <c r="A373" s="10" t="s">
        <v>587</v>
      </c>
      <c r="B373" s="11">
        <v>0</v>
      </c>
      <c r="C373" s="11">
        <v>0</v>
      </c>
      <c r="D373" s="11">
        <v>0</v>
      </c>
      <c r="E373" s="11">
        <v>0</v>
      </c>
      <c r="F373" s="11">
        <v>97000</v>
      </c>
      <c r="G373" s="11">
        <v>446085104</v>
      </c>
      <c r="H373" s="11">
        <v>-336886726</v>
      </c>
      <c r="I373" s="11">
        <v>109198378</v>
      </c>
    </row>
    <row r="374" spans="1:9" ht="23.1" customHeight="1">
      <c r="A374" s="10" t="s">
        <v>588</v>
      </c>
      <c r="B374" s="11">
        <v>0</v>
      </c>
      <c r="C374" s="11">
        <v>0</v>
      </c>
      <c r="D374" s="11">
        <v>0</v>
      </c>
      <c r="E374" s="11">
        <v>0</v>
      </c>
      <c r="F374" s="11">
        <v>452000</v>
      </c>
      <c r="G374" s="11">
        <v>709457271</v>
      </c>
      <c r="H374" s="11">
        <v>-522702555</v>
      </c>
      <c r="I374" s="11">
        <v>186754716</v>
      </c>
    </row>
    <row r="375" spans="1:9" ht="23.1" customHeight="1">
      <c r="A375" s="10" t="s">
        <v>589</v>
      </c>
      <c r="B375" s="11">
        <v>3550734</v>
      </c>
      <c r="C375" s="11">
        <v>0</v>
      </c>
      <c r="D375" s="11">
        <v>841107956</v>
      </c>
      <c r="E375" s="11">
        <v>841107956</v>
      </c>
      <c r="F375" s="11">
        <v>2188734</v>
      </c>
      <c r="G375" s="11">
        <v>874061410</v>
      </c>
      <c r="H375" s="11">
        <v>0</v>
      </c>
      <c r="I375" s="11">
        <v>874061410</v>
      </c>
    </row>
    <row r="376" spans="1:9" ht="23.1" customHeight="1">
      <c r="A376" s="91" t="s">
        <v>590</v>
      </c>
      <c r="B376" s="11">
        <v>0</v>
      </c>
      <c r="C376" s="11">
        <v>0</v>
      </c>
      <c r="D376" s="11">
        <v>0</v>
      </c>
      <c r="E376" s="11">
        <v>0</v>
      </c>
      <c r="F376" s="11">
        <v>4077000</v>
      </c>
      <c r="G376" s="11">
        <v>600677298</v>
      </c>
      <c r="H376" s="11">
        <v>0</v>
      </c>
      <c r="I376" s="11">
        <v>600677298</v>
      </c>
    </row>
    <row r="377" spans="1:9" ht="23.1" customHeight="1">
      <c r="A377" s="91" t="s">
        <v>591</v>
      </c>
      <c r="B377" s="11">
        <v>0</v>
      </c>
      <c r="C377" s="11">
        <v>0</v>
      </c>
      <c r="D377" s="11">
        <v>0</v>
      </c>
      <c r="E377" s="11">
        <v>0</v>
      </c>
      <c r="F377" s="11">
        <v>578000</v>
      </c>
      <c r="G377" s="11">
        <v>-2613647</v>
      </c>
      <c r="H377" s="11">
        <v>0</v>
      </c>
      <c r="I377" s="11">
        <v>-2613647</v>
      </c>
    </row>
    <row r="378" spans="1:9" ht="23.1" customHeight="1">
      <c r="A378" s="91" t="s">
        <v>592</v>
      </c>
      <c r="B378" s="11">
        <v>0</v>
      </c>
      <c r="C378" s="11">
        <v>0</v>
      </c>
      <c r="D378" s="11">
        <v>0</v>
      </c>
      <c r="E378" s="11">
        <v>0</v>
      </c>
      <c r="F378" s="11">
        <v>481000</v>
      </c>
      <c r="G378" s="11">
        <v>46933306</v>
      </c>
      <c r="H378" s="11">
        <v>-2291824</v>
      </c>
      <c r="I378" s="11">
        <v>44641482</v>
      </c>
    </row>
    <row r="379" spans="1:9" ht="23.1" customHeight="1">
      <c r="A379" s="10" t="s">
        <v>593</v>
      </c>
      <c r="B379" s="11">
        <v>2659140</v>
      </c>
      <c r="C379" s="11">
        <v>2565810001</v>
      </c>
      <c r="D379" s="11">
        <v>-5988483010</v>
      </c>
      <c r="E379" s="11">
        <v>-3422673009</v>
      </c>
      <c r="F379" s="11">
        <v>1639140</v>
      </c>
      <c r="G379" s="11">
        <v>3340610439</v>
      </c>
      <c r="H379" s="11">
        <v>-6763483010</v>
      </c>
      <c r="I379" s="11">
        <v>-3422872571</v>
      </c>
    </row>
    <row r="380" spans="1:9" ht="23.1" customHeight="1">
      <c r="A380" s="91" t="s">
        <v>594</v>
      </c>
      <c r="B380" s="11">
        <v>0</v>
      </c>
      <c r="C380" s="11">
        <v>0</v>
      </c>
      <c r="D380" s="11">
        <v>0</v>
      </c>
      <c r="E380" s="11">
        <v>0</v>
      </c>
      <c r="F380" s="11">
        <v>67764000</v>
      </c>
      <c r="G380" s="11">
        <v>56988350991</v>
      </c>
      <c r="H380" s="11">
        <v>-61523671136</v>
      </c>
      <c r="I380" s="11">
        <v>-4535320145</v>
      </c>
    </row>
    <row r="381" spans="1:9" ht="23.1" customHeight="1">
      <c r="A381" s="91" t="s">
        <v>595</v>
      </c>
      <c r="B381" s="11">
        <v>0</v>
      </c>
      <c r="C381" s="11">
        <v>0</v>
      </c>
      <c r="D381" s="11">
        <v>0</v>
      </c>
      <c r="E381" s="11">
        <v>0</v>
      </c>
      <c r="F381" s="11">
        <v>12519000</v>
      </c>
      <c r="G381" s="11">
        <v>661595451</v>
      </c>
      <c r="H381" s="11">
        <v>0</v>
      </c>
      <c r="I381" s="11">
        <v>661595451</v>
      </c>
    </row>
    <row r="382" spans="1:9" ht="23.1" customHeight="1">
      <c r="A382" s="91" t="s">
        <v>596</v>
      </c>
      <c r="B382" s="11">
        <v>0</v>
      </c>
      <c r="C382" s="11">
        <v>0</v>
      </c>
      <c r="D382" s="11">
        <v>0</v>
      </c>
      <c r="E382" s="11">
        <v>0</v>
      </c>
      <c r="F382" s="11">
        <v>181372000</v>
      </c>
      <c r="G382" s="11">
        <v>197424579658</v>
      </c>
      <c r="H382" s="11">
        <v>-184534705604</v>
      </c>
      <c r="I382" s="11">
        <v>12889874054</v>
      </c>
    </row>
    <row r="383" spans="1:9" ht="23.1" customHeight="1">
      <c r="A383" s="10" t="s">
        <v>116</v>
      </c>
      <c r="B383" s="11">
        <v>27654000</v>
      </c>
      <c r="C383" s="11">
        <v>-26165309700</v>
      </c>
      <c r="D383" s="11">
        <v>25654040573</v>
      </c>
      <c r="E383" s="11">
        <v>-511269127</v>
      </c>
      <c r="F383" s="11">
        <v>27654000</v>
      </c>
      <c r="G383" s="11">
        <v>-26649777817</v>
      </c>
      <c r="H383" s="11">
        <v>25654040573</v>
      </c>
      <c r="I383" s="11">
        <v>-995737244</v>
      </c>
    </row>
    <row r="384" spans="1:9" ht="23.1" customHeight="1">
      <c r="A384" s="10" t="s">
        <v>597</v>
      </c>
      <c r="B384" s="11">
        <v>9932670</v>
      </c>
      <c r="C384" s="11">
        <v>17901001</v>
      </c>
      <c r="D384" s="11">
        <v>302275495</v>
      </c>
      <c r="E384" s="11">
        <v>320176496</v>
      </c>
      <c r="F384" s="11">
        <v>6122670</v>
      </c>
      <c r="G384" s="11">
        <v>359418056</v>
      </c>
      <c r="H384" s="11">
        <v>-39329505</v>
      </c>
      <c r="I384" s="11">
        <v>320088551</v>
      </c>
    </row>
    <row r="385" spans="1:9" ht="23.1" customHeight="1">
      <c r="A385" s="91" t="s">
        <v>598</v>
      </c>
      <c r="B385" s="11">
        <v>13675000</v>
      </c>
      <c r="C385" s="11">
        <v>10645923600</v>
      </c>
      <c r="D385" s="11">
        <v>-11028462332</v>
      </c>
      <c r="E385" s="11">
        <v>-382538732</v>
      </c>
      <c r="F385" s="11">
        <v>13675000</v>
      </c>
      <c r="G385" s="11">
        <v>15233262185</v>
      </c>
      <c r="H385" s="11">
        <v>-15616982332</v>
      </c>
      <c r="I385" s="11">
        <v>-383720147</v>
      </c>
    </row>
    <row r="386" spans="1:9" ht="23.1" customHeight="1">
      <c r="A386" s="10" t="s">
        <v>599</v>
      </c>
      <c r="B386" s="11">
        <v>0</v>
      </c>
      <c r="C386" s="11">
        <v>0</v>
      </c>
      <c r="D386" s="11">
        <v>0</v>
      </c>
      <c r="E386" s="11">
        <v>0</v>
      </c>
      <c r="F386" s="11">
        <v>99000</v>
      </c>
      <c r="G386" s="11">
        <v>346910648</v>
      </c>
      <c r="H386" s="11">
        <v>-34658921</v>
      </c>
      <c r="I386" s="11">
        <v>312251727</v>
      </c>
    </row>
    <row r="387" spans="1:9" ht="23.1" customHeight="1">
      <c r="A387" s="91" t="s">
        <v>600</v>
      </c>
      <c r="B387" s="11">
        <v>18737000</v>
      </c>
      <c r="C387" s="11">
        <v>15834329550</v>
      </c>
      <c r="D387" s="11">
        <v>-17513746884</v>
      </c>
      <c r="E387" s="11">
        <v>-1679417334</v>
      </c>
      <c r="F387" s="11">
        <v>18737000</v>
      </c>
      <c r="G387" s="11">
        <v>18966964746</v>
      </c>
      <c r="H387" s="11">
        <v>-20647188884</v>
      </c>
      <c r="I387" s="11">
        <v>-1680224138</v>
      </c>
    </row>
    <row r="388" spans="1:9" ht="23.1" customHeight="1">
      <c r="A388" s="91" t="s">
        <v>601</v>
      </c>
      <c r="B388" s="11">
        <v>0</v>
      </c>
      <c r="C388" s="11">
        <v>0</v>
      </c>
      <c r="D388" s="11">
        <v>0</v>
      </c>
      <c r="E388" s="11">
        <v>0</v>
      </c>
      <c r="F388" s="11">
        <v>1999000</v>
      </c>
      <c r="G388" s="11">
        <v>169876251</v>
      </c>
      <c r="H388" s="11">
        <v>0</v>
      </c>
      <c r="I388" s="11">
        <v>169876251</v>
      </c>
    </row>
    <row r="389" spans="1:9" ht="23.1" customHeight="1">
      <c r="A389" s="91" t="s">
        <v>602</v>
      </c>
      <c r="B389" s="11">
        <v>0</v>
      </c>
      <c r="C389" s="11">
        <v>0</v>
      </c>
      <c r="D389" s="11">
        <v>0</v>
      </c>
      <c r="E389" s="11">
        <v>0</v>
      </c>
      <c r="F389" s="11">
        <v>7212000</v>
      </c>
      <c r="G389" s="11">
        <v>1052019059</v>
      </c>
      <c r="H389" s="11">
        <v>0</v>
      </c>
      <c r="I389" s="11">
        <v>1052019059</v>
      </c>
    </row>
    <row r="390" spans="1:9" ht="23.1" customHeight="1">
      <c r="A390" s="91" t="s">
        <v>603</v>
      </c>
      <c r="B390" s="11">
        <v>128381000</v>
      </c>
      <c r="C390" s="11">
        <v>4773600</v>
      </c>
      <c r="D390" s="11">
        <v>4636834257</v>
      </c>
      <c r="E390" s="11">
        <v>4641607857</v>
      </c>
      <c r="F390" s="11">
        <v>139381000</v>
      </c>
      <c r="G390" s="11">
        <v>5102562381</v>
      </c>
      <c r="H390" s="11">
        <v>-4668405</v>
      </c>
      <c r="I390" s="11">
        <v>5097893976</v>
      </c>
    </row>
    <row r="391" spans="1:9" ht="23.1" customHeight="1">
      <c r="A391" s="91" t="s">
        <v>604</v>
      </c>
      <c r="B391" s="11">
        <v>0</v>
      </c>
      <c r="C391" s="11">
        <v>0</v>
      </c>
      <c r="D391" s="11">
        <v>0</v>
      </c>
      <c r="E391" s="11">
        <v>0</v>
      </c>
      <c r="F391" s="11">
        <v>190000</v>
      </c>
      <c r="G391" s="11">
        <v>10497297</v>
      </c>
      <c r="H391" s="11">
        <v>0</v>
      </c>
      <c r="I391" s="11">
        <v>10497297</v>
      </c>
    </row>
    <row r="392" spans="1:9" ht="23.1" customHeight="1">
      <c r="A392" s="91" t="s">
        <v>605</v>
      </c>
      <c r="B392" s="11">
        <v>0</v>
      </c>
      <c r="C392" s="11">
        <v>0</v>
      </c>
      <c r="D392" s="11">
        <v>0</v>
      </c>
      <c r="E392" s="11">
        <v>0</v>
      </c>
      <c r="F392" s="11">
        <v>9300000</v>
      </c>
      <c r="G392" s="11">
        <v>480183256</v>
      </c>
      <c r="H392" s="11">
        <v>-538182046</v>
      </c>
      <c r="I392" s="11">
        <v>-57998790</v>
      </c>
    </row>
    <row r="393" spans="1:9" ht="23.1" customHeight="1">
      <c r="A393" s="91" t="s">
        <v>606</v>
      </c>
      <c r="B393" s="11">
        <v>0</v>
      </c>
      <c r="C393" s="11">
        <v>0</v>
      </c>
      <c r="D393" s="11">
        <v>0</v>
      </c>
      <c r="E393" s="11">
        <v>0</v>
      </c>
      <c r="F393" s="11">
        <v>86000</v>
      </c>
      <c r="G393" s="11">
        <v>60569403</v>
      </c>
      <c r="H393" s="11">
        <v>0</v>
      </c>
      <c r="I393" s="11">
        <v>60569403</v>
      </c>
    </row>
    <row r="394" spans="1:9" ht="23.1" customHeight="1">
      <c r="A394" s="10" t="s">
        <v>120</v>
      </c>
      <c r="B394" s="11">
        <v>0</v>
      </c>
      <c r="C394" s="11">
        <v>0</v>
      </c>
      <c r="D394" s="11">
        <v>0</v>
      </c>
      <c r="E394" s="11">
        <v>0</v>
      </c>
      <c r="F394" s="11">
        <v>11000</v>
      </c>
      <c r="G394" s="11">
        <v>25573416</v>
      </c>
      <c r="H394" s="11">
        <v>-30281371</v>
      </c>
      <c r="I394" s="11">
        <v>-4707955</v>
      </c>
    </row>
    <row r="395" spans="1:9" ht="23.1" customHeight="1">
      <c r="A395" s="91" t="s">
        <v>607</v>
      </c>
      <c r="B395" s="11">
        <v>45332000</v>
      </c>
      <c r="C395" s="11">
        <v>6031847926</v>
      </c>
      <c r="D395" s="11">
        <v>877321868</v>
      </c>
      <c r="E395" s="11">
        <v>6909169794</v>
      </c>
      <c r="F395" s="11">
        <v>72731000</v>
      </c>
      <c r="G395" s="11">
        <v>11078034309</v>
      </c>
      <c r="H395" s="11">
        <v>-4170164132</v>
      </c>
      <c r="I395" s="11">
        <v>6907870177</v>
      </c>
    </row>
    <row r="396" spans="1:9" ht="23.1" customHeight="1">
      <c r="A396" s="91" t="s">
        <v>608</v>
      </c>
      <c r="B396" s="11">
        <v>18062000</v>
      </c>
      <c r="C396" s="11">
        <v>440963025</v>
      </c>
      <c r="D396" s="11">
        <v>411659000</v>
      </c>
      <c r="E396" s="11">
        <v>852622025</v>
      </c>
      <c r="F396" s="11">
        <v>49401000</v>
      </c>
      <c r="G396" s="11">
        <v>852516097</v>
      </c>
      <c r="H396" s="11">
        <v>0</v>
      </c>
      <c r="I396" s="11">
        <v>852516097</v>
      </c>
    </row>
    <row r="397" spans="1:9" ht="23.1" customHeight="1">
      <c r="A397" s="10" t="s">
        <v>609</v>
      </c>
      <c r="B397" s="11">
        <v>0</v>
      </c>
      <c r="C397" s="11">
        <v>0</v>
      </c>
      <c r="D397" s="11">
        <v>0</v>
      </c>
      <c r="E397" s="11">
        <v>0</v>
      </c>
      <c r="F397" s="11">
        <v>-15000</v>
      </c>
      <c r="G397" s="11">
        <v>6018451</v>
      </c>
      <c r="H397" s="11">
        <v>-6020000</v>
      </c>
      <c r="I397" s="11">
        <v>-1549</v>
      </c>
    </row>
    <row r="398" spans="1:9" ht="23.1" customHeight="1">
      <c r="A398" s="91" t="s">
        <v>610</v>
      </c>
      <c r="B398" s="11">
        <v>0</v>
      </c>
      <c r="C398" s="11">
        <v>0</v>
      </c>
      <c r="D398" s="11">
        <v>0</v>
      </c>
      <c r="E398" s="11">
        <v>0</v>
      </c>
      <c r="F398" s="11">
        <v>12310000</v>
      </c>
      <c r="G398" s="11">
        <v>-13445090</v>
      </c>
      <c r="H398" s="11">
        <v>0</v>
      </c>
      <c r="I398" s="11">
        <v>-13445090</v>
      </c>
    </row>
    <row r="399" spans="1:9" ht="23.1" customHeight="1">
      <c r="A399" s="91" t="s">
        <v>611</v>
      </c>
      <c r="B399" s="11">
        <v>0</v>
      </c>
      <c r="C399" s="11">
        <v>0</v>
      </c>
      <c r="D399" s="11">
        <v>0</v>
      </c>
      <c r="E399" s="11">
        <v>0</v>
      </c>
      <c r="F399" s="11">
        <v>38711000</v>
      </c>
      <c r="G399" s="11">
        <v>95324100255</v>
      </c>
      <c r="H399" s="11">
        <v>-95026731912</v>
      </c>
      <c r="I399" s="11">
        <v>297368343</v>
      </c>
    </row>
    <row r="400" spans="1:9" ht="23.1" customHeight="1">
      <c r="A400" s="91" t="s">
        <v>612</v>
      </c>
      <c r="B400" s="11">
        <v>0</v>
      </c>
      <c r="C400" s="11">
        <v>0</v>
      </c>
      <c r="D400" s="11">
        <v>0</v>
      </c>
      <c r="E400" s="11">
        <v>0</v>
      </c>
      <c r="F400" s="11">
        <v>49000</v>
      </c>
      <c r="G400" s="11">
        <v>12246847</v>
      </c>
      <c r="H400" s="11">
        <v>0</v>
      </c>
      <c r="I400" s="11">
        <v>12246847</v>
      </c>
    </row>
    <row r="401" spans="1:9" ht="23.1" customHeight="1">
      <c r="A401" s="91" t="s">
        <v>613</v>
      </c>
      <c r="B401" s="11">
        <v>0</v>
      </c>
      <c r="C401" s="11">
        <v>0</v>
      </c>
      <c r="D401" s="11">
        <v>0</v>
      </c>
      <c r="E401" s="11">
        <v>0</v>
      </c>
      <c r="F401" s="11">
        <v>700000</v>
      </c>
      <c r="G401" s="11">
        <v>1591276703</v>
      </c>
      <c r="H401" s="11">
        <v>-1679490414</v>
      </c>
      <c r="I401" s="11">
        <v>-88213711</v>
      </c>
    </row>
    <row r="402" spans="1:9" ht="23.1" customHeight="1">
      <c r="A402" s="10" t="s">
        <v>614</v>
      </c>
      <c r="B402" s="11">
        <v>20000000</v>
      </c>
      <c r="C402" s="11">
        <v>986424392</v>
      </c>
      <c r="D402" s="11">
        <v>2104532426</v>
      </c>
      <c r="E402" s="11">
        <v>3090956818</v>
      </c>
      <c r="F402" s="11">
        <v>-115045000</v>
      </c>
      <c r="G402" s="11">
        <v>7049428958</v>
      </c>
      <c r="H402" s="11">
        <v>-3960032574</v>
      </c>
      <c r="I402" s="11">
        <v>3089396384</v>
      </c>
    </row>
    <row r="403" spans="1:9" ht="23.1" customHeight="1">
      <c r="A403" s="10" t="s">
        <v>615</v>
      </c>
      <c r="B403" s="11">
        <v>0</v>
      </c>
      <c r="C403" s="11">
        <v>0</v>
      </c>
      <c r="D403" s="11">
        <v>0</v>
      </c>
      <c r="E403" s="11">
        <v>0</v>
      </c>
      <c r="F403" s="11">
        <v>10310000</v>
      </c>
      <c r="G403" s="11">
        <v>260132999</v>
      </c>
      <c r="H403" s="11">
        <v>-19445982027</v>
      </c>
      <c r="I403" s="11">
        <v>-19185849028</v>
      </c>
    </row>
    <row r="404" spans="1:9" ht="23.1" customHeight="1">
      <c r="A404" s="91" t="s">
        <v>616</v>
      </c>
      <c r="B404" s="11">
        <v>0</v>
      </c>
      <c r="C404" s="11">
        <v>0</v>
      </c>
      <c r="D404" s="11">
        <v>0</v>
      </c>
      <c r="E404" s="11">
        <v>0</v>
      </c>
      <c r="F404" s="11">
        <v>1000</v>
      </c>
      <c r="G404" s="11">
        <v>1128288</v>
      </c>
      <c r="H404" s="11">
        <v>-1528926</v>
      </c>
      <c r="I404" s="11">
        <v>-400638</v>
      </c>
    </row>
    <row r="405" spans="1:9" ht="23.1" customHeight="1">
      <c r="A405" s="91" t="s">
        <v>617</v>
      </c>
      <c r="B405" s="11">
        <v>1000</v>
      </c>
      <c r="C405" s="11">
        <v>9998</v>
      </c>
      <c r="D405" s="11">
        <v>100000</v>
      </c>
      <c r="E405" s="11">
        <v>109998</v>
      </c>
      <c r="F405" s="11">
        <v>2000</v>
      </c>
      <c r="G405" s="11">
        <v>109973</v>
      </c>
      <c r="H405" s="11">
        <v>0</v>
      </c>
      <c r="I405" s="11">
        <v>109973</v>
      </c>
    </row>
    <row r="406" spans="1:9" ht="23.1" customHeight="1">
      <c r="A406" s="91" t="s">
        <v>618</v>
      </c>
      <c r="B406" s="11">
        <v>0</v>
      </c>
      <c r="C406" s="11">
        <v>0</v>
      </c>
      <c r="D406" s="11">
        <v>0</v>
      </c>
      <c r="E406" s="11">
        <v>0</v>
      </c>
      <c r="F406" s="11">
        <v>200000</v>
      </c>
      <c r="G406" s="11">
        <v>8627784</v>
      </c>
      <c r="H406" s="11">
        <v>0</v>
      </c>
      <c r="I406" s="11">
        <v>8627784</v>
      </c>
    </row>
    <row r="407" spans="1:9" ht="23.1" customHeight="1">
      <c r="A407" s="10" t="s">
        <v>619</v>
      </c>
      <c r="B407" s="11">
        <v>-96409000</v>
      </c>
      <c r="C407" s="11">
        <v>3682511917</v>
      </c>
      <c r="D407" s="11">
        <v>-3683460000</v>
      </c>
      <c r="E407" s="11">
        <v>-948083</v>
      </c>
      <c r="F407" s="11">
        <v>-121242000</v>
      </c>
      <c r="G407" s="11">
        <v>6391041496</v>
      </c>
      <c r="H407" s="11">
        <v>-6392687000</v>
      </c>
      <c r="I407" s="11">
        <v>-1645504</v>
      </c>
    </row>
    <row r="408" spans="1:9" ht="23.1" customHeight="1">
      <c r="A408" s="91" t="s">
        <v>620</v>
      </c>
      <c r="B408" s="11">
        <v>0</v>
      </c>
      <c r="C408" s="11">
        <v>0</v>
      </c>
      <c r="D408" s="11">
        <v>0</v>
      </c>
      <c r="E408" s="11">
        <v>0</v>
      </c>
      <c r="F408" s="11">
        <v>1000</v>
      </c>
      <c r="G408" s="11">
        <v>159960</v>
      </c>
      <c r="H408" s="11">
        <v>0</v>
      </c>
      <c r="I408" s="11">
        <v>159960</v>
      </c>
    </row>
    <row r="409" spans="1:9" ht="23.1" customHeight="1">
      <c r="A409" s="91" t="s">
        <v>621</v>
      </c>
      <c r="B409" s="11">
        <v>0</v>
      </c>
      <c r="C409" s="11">
        <v>0</v>
      </c>
      <c r="D409" s="11">
        <v>0</v>
      </c>
      <c r="E409" s="11">
        <v>0</v>
      </c>
      <c r="F409" s="11">
        <v>1000</v>
      </c>
      <c r="G409" s="11">
        <v>50988</v>
      </c>
      <c r="H409" s="11">
        <v>0</v>
      </c>
      <c r="I409" s="11">
        <v>50988</v>
      </c>
    </row>
    <row r="410" spans="1:9" ht="23.1" customHeight="1">
      <c r="A410" s="91" t="s">
        <v>622</v>
      </c>
      <c r="B410" s="11">
        <v>0</v>
      </c>
      <c r="C410" s="11">
        <v>0</v>
      </c>
      <c r="D410" s="11">
        <v>0</v>
      </c>
      <c r="E410" s="11">
        <v>0</v>
      </c>
      <c r="F410" s="11">
        <v>1000</v>
      </c>
      <c r="G410" s="11">
        <v>6999</v>
      </c>
      <c r="H410" s="11">
        <v>0</v>
      </c>
      <c r="I410" s="11">
        <v>6999</v>
      </c>
    </row>
    <row r="411" spans="1:9" ht="23.1" customHeight="1">
      <c r="A411" s="91" t="s">
        <v>623</v>
      </c>
      <c r="B411" s="11">
        <v>0</v>
      </c>
      <c r="C411" s="11">
        <v>0</v>
      </c>
      <c r="D411" s="11">
        <v>0</v>
      </c>
      <c r="E411" s="11">
        <v>0</v>
      </c>
      <c r="F411" s="11">
        <v>1000</v>
      </c>
      <c r="G411" s="11">
        <v>30994</v>
      </c>
      <c r="H411" s="11">
        <v>0</v>
      </c>
      <c r="I411" s="11">
        <v>30994</v>
      </c>
    </row>
    <row r="412" spans="1:9" ht="23.1" customHeight="1">
      <c r="A412" s="10" t="s">
        <v>624</v>
      </c>
      <c r="B412" s="11">
        <v>0</v>
      </c>
      <c r="C412" s="11">
        <v>0</v>
      </c>
      <c r="D412" s="11">
        <v>0</v>
      </c>
      <c r="E412" s="11">
        <v>0</v>
      </c>
      <c r="F412" s="11">
        <v>3513000</v>
      </c>
      <c r="G412" s="11">
        <v>-3726397609</v>
      </c>
      <c r="H412" s="11">
        <v>3734389606</v>
      </c>
      <c r="I412" s="11">
        <v>7991997</v>
      </c>
    </row>
    <row r="413" spans="1:9" ht="23.1" customHeight="1">
      <c r="A413" s="91" t="s">
        <v>625</v>
      </c>
      <c r="B413" s="11">
        <v>0</v>
      </c>
      <c r="C413" s="11">
        <v>0</v>
      </c>
      <c r="D413" s="11">
        <v>0</v>
      </c>
      <c r="E413" s="11">
        <v>0</v>
      </c>
      <c r="F413" s="11">
        <v>5000</v>
      </c>
      <c r="G413" s="11">
        <v>11037344</v>
      </c>
      <c r="H413" s="11">
        <v>-13949600</v>
      </c>
      <c r="I413" s="11">
        <v>-2912256</v>
      </c>
    </row>
    <row r="414" spans="1:9" ht="23.1" customHeight="1">
      <c r="A414" s="10" t="s">
        <v>626</v>
      </c>
      <c r="B414" s="11">
        <v>0</v>
      </c>
      <c r="C414" s="11">
        <v>0</v>
      </c>
      <c r="D414" s="11">
        <v>0</v>
      </c>
      <c r="E414" s="11">
        <v>0</v>
      </c>
      <c r="F414" s="11">
        <v>-63888000</v>
      </c>
      <c r="G414" s="11">
        <v>8189319975</v>
      </c>
      <c r="H414" s="11">
        <v>-8191429000</v>
      </c>
      <c r="I414" s="11">
        <v>-2109025</v>
      </c>
    </row>
    <row r="415" spans="1:9" ht="23.1" customHeight="1">
      <c r="A415" s="91" t="s">
        <v>627</v>
      </c>
      <c r="B415" s="11">
        <v>0</v>
      </c>
      <c r="C415" s="11">
        <v>0</v>
      </c>
      <c r="D415" s="11">
        <v>0</v>
      </c>
      <c r="E415" s="11">
        <v>0</v>
      </c>
      <c r="F415" s="11">
        <v>1960000</v>
      </c>
      <c r="G415" s="11">
        <v>3818427637</v>
      </c>
      <c r="H415" s="11">
        <v>-3604576512</v>
      </c>
      <c r="I415" s="11">
        <v>213851125</v>
      </c>
    </row>
    <row r="416" spans="1:9" ht="23.1" customHeight="1">
      <c r="A416" s="10" t="s">
        <v>628</v>
      </c>
      <c r="B416" s="11">
        <v>0</v>
      </c>
      <c r="C416" s="11">
        <v>0</v>
      </c>
      <c r="D416" s="11">
        <v>0</v>
      </c>
      <c r="E416" s="11">
        <v>0</v>
      </c>
      <c r="F416" s="11">
        <v>2585000</v>
      </c>
      <c r="G416" s="11">
        <v>1487926824</v>
      </c>
      <c r="H416" s="11">
        <v>-272417983</v>
      </c>
      <c r="I416" s="11">
        <v>1215508841</v>
      </c>
    </row>
    <row r="417" spans="1:9" ht="23.1" customHeight="1">
      <c r="A417" s="10" t="s">
        <v>629</v>
      </c>
      <c r="B417" s="11">
        <v>0</v>
      </c>
      <c r="C417" s="11">
        <v>0</v>
      </c>
      <c r="D417" s="11">
        <v>0</v>
      </c>
      <c r="E417" s="11">
        <v>0</v>
      </c>
      <c r="F417" s="11">
        <v>9000</v>
      </c>
      <c r="G417" s="11">
        <v>4548021</v>
      </c>
      <c r="H417" s="11">
        <v>-14245657</v>
      </c>
      <c r="I417" s="11">
        <v>-9697636</v>
      </c>
    </row>
    <row r="418" spans="1:9" ht="23.1" customHeight="1">
      <c r="A418" s="91" t="s">
        <v>630</v>
      </c>
      <c r="B418" s="11">
        <v>0</v>
      </c>
      <c r="C418" s="11">
        <v>0</v>
      </c>
      <c r="D418" s="11">
        <v>0</v>
      </c>
      <c r="E418" s="11">
        <v>0</v>
      </c>
      <c r="F418" s="11">
        <v>787000</v>
      </c>
      <c r="G418" s="11">
        <v>2242027094</v>
      </c>
      <c r="H418" s="11">
        <v>-2195666961</v>
      </c>
      <c r="I418" s="11">
        <v>46360133</v>
      </c>
    </row>
    <row r="419" spans="1:9" ht="23.1" customHeight="1">
      <c r="A419" s="91" t="s">
        <v>631</v>
      </c>
      <c r="B419" s="11">
        <v>0</v>
      </c>
      <c r="C419" s="11">
        <v>0</v>
      </c>
      <c r="D419" s="11">
        <v>0</v>
      </c>
      <c r="E419" s="11">
        <v>0</v>
      </c>
      <c r="F419" s="11">
        <v>15000</v>
      </c>
      <c r="G419" s="11">
        <v>1049731</v>
      </c>
      <c r="H419" s="11">
        <v>0</v>
      </c>
      <c r="I419" s="11">
        <v>1049731</v>
      </c>
    </row>
    <row r="420" spans="1:9" ht="23.1" customHeight="1">
      <c r="A420" s="91" t="s">
        <v>632</v>
      </c>
      <c r="B420" s="11">
        <v>64556000</v>
      </c>
      <c r="C420" s="11">
        <v>9149400</v>
      </c>
      <c r="D420" s="11">
        <v>2852615552</v>
      </c>
      <c r="E420" s="11">
        <v>2861764952</v>
      </c>
      <c r="F420" s="11">
        <v>69308000</v>
      </c>
      <c r="G420" s="11">
        <v>2873455952</v>
      </c>
      <c r="H420" s="11">
        <v>-9771071</v>
      </c>
      <c r="I420" s="11">
        <v>2863684881</v>
      </c>
    </row>
    <row r="421" spans="1:9" ht="23.1" customHeight="1">
      <c r="A421" s="91" t="s">
        <v>633</v>
      </c>
      <c r="B421" s="11">
        <v>5089000</v>
      </c>
      <c r="C421" s="11">
        <v>0</v>
      </c>
      <c r="D421" s="11">
        <v>323363000</v>
      </c>
      <c r="E421" s="11">
        <v>323363000</v>
      </c>
      <c r="F421" s="11">
        <v>5089000</v>
      </c>
      <c r="G421" s="11">
        <v>323279798</v>
      </c>
      <c r="H421" s="11">
        <v>0</v>
      </c>
      <c r="I421" s="11">
        <v>323279798</v>
      </c>
    </row>
    <row r="422" spans="1:9" ht="23.1" customHeight="1">
      <c r="A422" s="91" t="s">
        <v>634</v>
      </c>
      <c r="B422" s="11">
        <v>0</v>
      </c>
      <c r="C422" s="11">
        <v>0</v>
      </c>
      <c r="D422" s="11">
        <v>0</v>
      </c>
      <c r="E422" s="11">
        <v>0</v>
      </c>
      <c r="F422" s="11">
        <v>6000000</v>
      </c>
      <c r="G422" s="11">
        <v>17995368</v>
      </c>
      <c r="H422" s="11">
        <v>0</v>
      </c>
      <c r="I422" s="11">
        <v>17995368</v>
      </c>
    </row>
    <row r="423" spans="1:9" ht="23.1" customHeight="1">
      <c r="A423" s="91" t="s">
        <v>635</v>
      </c>
      <c r="B423" s="11">
        <v>1701000</v>
      </c>
      <c r="C423" s="11">
        <v>493172550</v>
      </c>
      <c r="D423" s="11">
        <v>-468146594</v>
      </c>
      <c r="E423" s="11">
        <v>25025956</v>
      </c>
      <c r="F423" s="11">
        <v>1701000</v>
      </c>
      <c r="G423" s="11">
        <v>727208322</v>
      </c>
      <c r="H423" s="11">
        <v>-702242594</v>
      </c>
      <c r="I423" s="11">
        <v>24965728</v>
      </c>
    </row>
    <row r="424" spans="1:9" ht="23.1" customHeight="1">
      <c r="A424" s="10" t="s">
        <v>636</v>
      </c>
      <c r="B424" s="11">
        <v>0</v>
      </c>
      <c r="C424" s="11">
        <v>0</v>
      </c>
      <c r="D424" s="11">
        <v>0</v>
      </c>
      <c r="E424" s="11">
        <v>0</v>
      </c>
      <c r="F424" s="11">
        <v>96000</v>
      </c>
      <c r="G424" s="11">
        <v>-1728864000</v>
      </c>
      <c r="H424" s="11">
        <v>1321791724</v>
      </c>
      <c r="I424" s="11">
        <v>-407072276</v>
      </c>
    </row>
    <row r="425" spans="1:9" ht="23.1" customHeight="1">
      <c r="A425" s="10" t="s">
        <v>637</v>
      </c>
      <c r="B425" s="11">
        <v>0</v>
      </c>
      <c r="C425" s="11">
        <v>0</v>
      </c>
      <c r="D425" s="11">
        <v>0</v>
      </c>
      <c r="E425" s="11">
        <v>0</v>
      </c>
      <c r="F425" s="11">
        <v>6000</v>
      </c>
      <c r="G425" s="11">
        <v>0</v>
      </c>
      <c r="H425" s="11">
        <v>12000</v>
      </c>
      <c r="I425" s="11">
        <v>12000</v>
      </c>
    </row>
    <row r="426" spans="1:9" ht="23.1" customHeight="1">
      <c r="A426" s="91" t="s">
        <v>638</v>
      </c>
      <c r="B426" s="11">
        <v>9115000</v>
      </c>
      <c r="C426" s="11">
        <v>37084905</v>
      </c>
      <c r="D426" s="11">
        <v>766636440</v>
      </c>
      <c r="E426" s="11">
        <v>803721345</v>
      </c>
      <c r="F426" s="11">
        <v>9115000</v>
      </c>
      <c r="G426" s="11">
        <v>843693185</v>
      </c>
      <c r="H426" s="11">
        <v>-40179560</v>
      </c>
      <c r="I426" s="11">
        <v>803513625</v>
      </c>
    </row>
    <row r="427" spans="1:9" ht="23.1" customHeight="1">
      <c r="A427" s="91" t="s">
        <v>639</v>
      </c>
      <c r="B427" s="11">
        <v>0</v>
      </c>
      <c r="C427" s="11">
        <v>0</v>
      </c>
      <c r="D427" s="11">
        <v>0</v>
      </c>
      <c r="E427" s="11">
        <v>0</v>
      </c>
      <c r="F427" s="11">
        <v>3955000</v>
      </c>
      <c r="G427" s="11">
        <v>4018564767</v>
      </c>
      <c r="H427" s="11">
        <v>-4598918358</v>
      </c>
      <c r="I427" s="11">
        <v>-580353591</v>
      </c>
    </row>
    <row r="428" spans="1:9" ht="23.1" customHeight="1">
      <c r="A428" s="91" t="s">
        <v>640</v>
      </c>
      <c r="B428" s="11">
        <v>0</v>
      </c>
      <c r="C428" s="11">
        <v>0</v>
      </c>
      <c r="D428" s="11">
        <v>0</v>
      </c>
      <c r="E428" s="11">
        <v>0</v>
      </c>
      <c r="F428" s="11">
        <v>2000000</v>
      </c>
      <c r="G428" s="11">
        <v>2038310015</v>
      </c>
      <c r="H428" s="11">
        <v>-2328654955</v>
      </c>
      <c r="I428" s="11">
        <v>-290344940</v>
      </c>
    </row>
    <row r="429" spans="1:9" ht="23.1" customHeight="1">
      <c r="A429" s="91" t="s">
        <v>641</v>
      </c>
      <c r="B429" s="11">
        <v>0</v>
      </c>
      <c r="C429" s="11">
        <v>0</v>
      </c>
      <c r="D429" s="11">
        <v>0</v>
      </c>
      <c r="E429" s="11">
        <v>0</v>
      </c>
      <c r="F429" s="11">
        <v>9000000</v>
      </c>
      <c r="G429" s="11">
        <v>9218255221</v>
      </c>
      <c r="H429" s="11">
        <v>-10509310895</v>
      </c>
      <c r="I429" s="11">
        <v>-1291055674</v>
      </c>
    </row>
    <row r="430" spans="1:9" ht="23.1" customHeight="1">
      <c r="A430" s="10" t="s">
        <v>119</v>
      </c>
      <c r="B430" s="11">
        <v>0</v>
      </c>
      <c r="C430" s="11">
        <v>0</v>
      </c>
      <c r="D430" s="11">
        <v>0</v>
      </c>
      <c r="E430" s="11">
        <v>0</v>
      </c>
      <c r="F430" s="11">
        <v>2000000</v>
      </c>
      <c r="G430" s="11">
        <v>3230667890</v>
      </c>
      <c r="H430" s="11">
        <v>-2607589830</v>
      </c>
      <c r="I430" s="11">
        <v>623078060</v>
      </c>
    </row>
    <row r="431" spans="1:9" ht="23.1" customHeight="1">
      <c r="A431" s="10" t="s">
        <v>129</v>
      </c>
      <c r="B431" s="11">
        <v>250000</v>
      </c>
      <c r="C431" s="11">
        <v>1036982912</v>
      </c>
      <c r="D431" s="11">
        <v>-696865529</v>
      </c>
      <c r="E431" s="11">
        <v>340117383</v>
      </c>
      <c r="F431" s="11">
        <v>1250000</v>
      </c>
      <c r="G431" s="11">
        <v>3714293327</v>
      </c>
      <c r="H431" s="11">
        <v>-3193502009</v>
      </c>
      <c r="I431" s="11">
        <v>520791318</v>
      </c>
    </row>
    <row r="432" spans="1:9" ht="23.1" customHeight="1">
      <c r="A432" s="91" t="s">
        <v>642</v>
      </c>
      <c r="B432" s="11">
        <v>102124000</v>
      </c>
      <c r="C432" s="11">
        <v>166520933</v>
      </c>
      <c r="D432" s="11">
        <v>16351089996</v>
      </c>
      <c r="E432" s="11">
        <v>16517610929</v>
      </c>
      <c r="F432" s="11">
        <v>125612000</v>
      </c>
      <c r="G432" s="11">
        <v>16355543254</v>
      </c>
      <c r="H432" s="11">
        <v>0</v>
      </c>
      <c r="I432" s="11">
        <v>16355543254</v>
      </c>
    </row>
    <row r="433" spans="1:9" ht="23.1" customHeight="1">
      <c r="A433" s="10" t="s">
        <v>643</v>
      </c>
      <c r="B433" s="11">
        <v>-29661000</v>
      </c>
      <c r="C433" s="11">
        <v>847294912</v>
      </c>
      <c r="D433" s="11">
        <v>-847513000</v>
      </c>
      <c r="E433" s="11">
        <v>-218088</v>
      </c>
      <c r="F433" s="11">
        <v>-32079000</v>
      </c>
      <c r="G433" s="11">
        <v>1070571479</v>
      </c>
      <c r="H433" s="11">
        <v>-1070847000</v>
      </c>
      <c r="I433" s="11">
        <v>-275521</v>
      </c>
    </row>
    <row r="434" spans="1:9" ht="23.1" customHeight="1">
      <c r="A434" s="91" t="s">
        <v>644</v>
      </c>
      <c r="B434" s="11">
        <v>1200000</v>
      </c>
      <c r="C434" s="11">
        <v>0</v>
      </c>
      <c r="D434" s="11">
        <v>185400000</v>
      </c>
      <c r="E434" s="11">
        <v>185400000</v>
      </c>
      <c r="F434" s="11">
        <v>1200000</v>
      </c>
      <c r="G434" s="11">
        <v>185352261</v>
      </c>
      <c r="H434" s="11">
        <v>0</v>
      </c>
      <c r="I434" s="11">
        <v>185352261</v>
      </c>
    </row>
    <row r="435" spans="1:9" ht="23.1" customHeight="1">
      <c r="A435" s="91" t="s">
        <v>645</v>
      </c>
      <c r="B435" s="11">
        <v>1520000</v>
      </c>
      <c r="C435" s="11">
        <v>295764300</v>
      </c>
      <c r="D435" s="11">
        <v>-301160954</v>
      </c>
      <c r="E435" s="11">
        <v>-5396654</v>
      </c>
      <c r="F435" s="11">
        <v>1520000</v>
      </c>
      <c r="G435" s="11">
        <v>626239183</v>
      </c>
      <c r="H435" s="11">
        <v>-631720954</v>
      </c>
      <c r="I435" s="11">
        <v>-5481771</v>
      </c>
    </row>
    <row r="436" spans="1:9" ht="23.1" customHeight="1">
      <c r="A436" s="91" t="s">
        <v>646</v>
      </c>
      <c r="B436" s="11">
        <v>100000</v>
      </c>
      <c r="C436" s="11">
        <v>994500</v>
      </c>
      <c r="D436" s="11">
        <v>3898967</v>
      </c>
      <c r="E436" s="11">
        <v>4893467</v>
      </c>
      <c r="F436" s="11">
        <v>100000</v>
      </c>
      <c r="G436" s="11">
        <v>5993213</v>
      </c>
      <c r="H436" s="11">
        <v>-1101033</v>
      </c>
      <c r="I436" s="11">
        <v>4892180</v>
      </c>
    </row>
    <row r="437" spans="1:9" ht="23.1" customHeight="1">
      <c r="A437" s="91" t="s">
        <v>647</v>
      </c>
      <c r="B437" s="11">
        <v>0</v>
      </c>
      <c r="C437" s="11">
        <v>0</v>
      </c>
      <c r="D437" s="11">
        <v>0</v>
      </c>
      <c r="E437" s="11">
        <v>0</v>
      </c>
      <c r="F437" s="11">
        <v>255000</v>
      </c>
      <c r="G437" s="11">
        <v>258701187</v>
      </c>
      <c r="H437" s="11">
        <v>-280763570</v>
      </c>
      <c r="I437" s="11">
        <v>-22062383</v>
      </c>
    </row>
    <row r="438" spans="1:9" ht="23.1" customHeight="1">
      <c r="A438" s="91" t="s">
        <v>648</v>
      </c>
      <c r="B438" s="11">
        <v>4000</v>
      </c>
      <c r="C438" s="11">
        <v>0</v>
      </c>
      <c r="D438" s="11">
        <v>1000000</v>
      </c>
      <c r="E438" s="11">
        <v>1000000</v>
      </c>
      <c r="F438" s="11">
        <v>4000</v>
      </c>
      <c r="G438" s="11">
        <v>999743</v>
      </c>
      <c r="H438" s="11">
        <v>0</v>
      </c>
      <c r="I438" s="11">
        <v>999743</v>
      </c>
    </row>
    <row r="439" spans="1:9" ht="23.1" customHeight="1">
      <c r="A439" s="91" t="s">
        <v>649</v>
      </c>
      <c r="B439" s="11">
        <v>0</v>
      </c>
      <c r="C439" s="11">
        <v>0</v>
      </c>
      <c r="D439" s="11">
        <v>0</v>
      </c>
      <c r="E439" s="11">
        <v>0</v>
      </c>
      <c r="F439" s="11">
        <v>4736000</v>
      </c>
      <c r="G439" s="11">
        <v>-25226191</v>
      </c>
      <c r="H439" s="11">
        <v>0</v>
      </c>
      <c r="I439" s="11">
        <v>-25226191</v>
      </c>
    </row>
    <row r="440" spans="1:9" ht="23.1" customHeight="1">
      <c r="A440" s="91" t="s">
        <v>650</v>
      </c>
      <c r="B440" s="11">
        <v>42837000</v>
      </c>
      <c r="C440" s="11">
        <v>-1620303169</v>
      </c>
      <c r="D440" s="11">
        <v>10975281306</v>
      </c>
      <c r="E440" s="11">
        <v>9354978137</v>
      </c>
      <c r="F440" s="11">
        <v>46642000</v>
      </c>
      <c r="G440" s="11">
        <v>9117729026</v>
      </c>
      <c r="H440" s="11">
        <v>0</v>
      </c>
      <c r="I440" s="11">
        <v>9117729026</v>
      </c>
    </row>
    <row r="441" spans="1:9" ht="23.1" customHeight="1">
      <c r="A441" s="91" t="s">
        <v>651</v>
      </c>
      <c r="B441" s="11">
        <v>3489000</v>
      </c>
      <c r="C441" s="11">
        <v>16130314599</v>
      </c>
      <c r="D441" s="11">
        <v>924698000</v>
      </c>
      <c r="E441" s="11">
        <v>17055012599</v>
      </c>
      <c r="F441" s="11">
        <v>251395000</v>
      </c>
      <c r="G441" s="11">
        <v>17054774495</v>
      </c>
      <c r="H441" s="11">
        <v>0</v>
      </c>
      <c r="I441" s="11">
        <v>17054774495</v>
      </c>
    </row>
    <row r="442" spans="1:9" ht="23.1" customHeight="1">
      <c r="A442" s="91" t="s">
        <v>132</v>
      </c>
      <c r="B442" s="11">
        <v>60000000</v>
      </c>
      <c r="C442" s="11">
        <v>-36729297</v>
      </c>
      <c r="D442" s="11">
        <v>3340951538</v>
      </c>
      <c r="E442" s="11">
        <v>3304222241</v>
      </c>
      <c r="F442" s="11">
        <v>23280000</v>
      </c>
      <c r="G442" s="11">
        <v>3216952329</v>
      </c>
      <c r="H442" s="11">
        <v>-23285894</v>
      </c>
      <c r="I442" s="11">
        <v>3193666435</v>
      </c>
    </row>
    <row r="443" spans="1:9" ht="23.1" customHeight="1">
      <c r="A443" s="91" t="s">
        <v>652</v>
      </c>
      <c r="B443" s="11">
        <v>126944000</v>
      </c>
      <c r="C443" s="11">
        <v>2494163898</v>
      </c>
      <c r="D443" s="11">
        <v>26797971000</v>
      </c>
      <c r="E443" s="11">
        <v>29292134898</v>
      </c>
      <c r="F443" s="11">
        <v>43442000</v>
      </c>
      <c r="G443" s="11">
        <v>29285235044</v>
      </c>
      <c r="H443" s="11">
        <v>0</v>
      </c>
      <c r="I443" s="11">
        <v>29285235044</v>
      </c>
    </row>
    <row r="444" spans="1:9" ht="23.1" customHeight="1">
      <c r="A444" s="91" t="s">
        <v>653</v>
      </c>
      <c r="B444" s="11">
        <v>7929000</v>
      </c>
      <c r="C444" s="11">
        <v>10906177357</v>
      </c>
      <c r="D444" s="11">
        <v>2530685000</v>
      </c>
      <c r="E444" s="11">
        <v>13436862357</v>
      </c>
      <c r="F444" s="11">
        <v>137508000</v>
      </c>
      <c r="G444" s="11">
        <v>13436210749</v>
      </c>
      <c r="H444" s="11">
        <v>0</v>
      </c>
      <c r="I444" s="11">
        <v>13436210749</v>
      </c>
    </row>
    <row r="445" spans="1:9" ht="23.1" customHeight="1">
      <c r="A445" s="10" t="s">
        <v>654</v>
      </c>
      <c r="B445" s="11">
        <v>0</v>
      </c>
      <c r="C445" s="11">
        <v>0</v>
      </c>
      <c r="D445" s="11">
        <v>0</v>
      </c>
      <c r="E445" s="11">
        <v>0</v>
      </c>
      <c r="F445" s="11">
        <v>400000</v>
      </c>
      <c r="G445" s="11">
        <v>0</v>
      </c>
      <c r="H445" s="11">
        <v>-1000255000</v>
      </c>
      <c r="I445" s="11">
        <v>-1000255000</v>
      </c>
    </row>
    <row r="446" spans="1:9" ht="23.1" customHeight="1">
      <c r="A446" s="91" t="s">
        <v>655</v>
      </c>
      <c r="B446" s="11">
        <v>410000</v>
      </c>
      <c r="C446" s="11">
        <v>98853300</v>
      </c>
      <c r="D446" s="11">
        <v>-106871569</v>
      </c>
      <c r="E446" s="11">
        <v>-8018269</v>
      </c>
      <c r="F446" s="11">
        <v>410000</v>
      </c>
      <c r="G446" s="11">
        <v>145621259</v>
      </c>
      <c r="H446" s="11">
        <v>-153651569</v>
      </c>
      <c r="I446" s="11">
        <v>-8030310</v>
      </c>
    </row>
    <row r="447" spans="1:9" ht="23.1" customHeight="1">
      <c r="A447" s="10" t="s">
        <v>656</v>
      </c>
      <c r="B447" s="11">
        <v>0</v>
      </c>
      <c r="C447" s="11">
        <v>0</v>
      </c>
      <c r="D447" s="11">
        <v>0</v>
      </c>
      <c r="E447" s="11">
        <v>0</v>
      </c>
      <c r="F447" s="11">
        <v>8687000</v>
      </c>
      <c r="G447" s="11">
        <v>99975</v>
      </c>
      <c r="H447" s="11">
        <v>-11232395576</v>
      </c>
      <c r="I447" s="11">
        <v>-11232295601</v>
      </c>
    </row>
    <row r="448" spans="1:9" ht="23.1" customHeight="1">
      <c r="A448" s="10" t="s">
        <v>113</v>
      </c>
      <c r="B448" s="11">
        <v>0</v>
      </c>
      <c r="C448" s="11">
        <v>0</v>
      </c>
      <c r="D448" s="11">
        <v>0</v>
      </c>
      <c r="E448" s="11">
        <v>0</v>
      </c>
      <c r="F448" s="11">
        <v>1000</v>
      </c>
      <c r="G448" s="11">
        <v>3998970</v>
      </c>
      <c r="H448" s="11">
        <v>-4151058</v>
      </c>
      <c r="I448" s="11">
        <v>-152088</v>
      </c>
    </row>
    <row r="449" spans="1:9" ht="23.1" customHeight="1">
      <c r="A449" s="10" t="s">
        <v>657</v>
      </c>
      <c r="B449" s="11">
        <v>-1000</v>
      </c>
      <c r="C449" s="11">
        <v>320919</v>
      </c>
      <c r="D449" s="11">
        <v>-321000</v>
      </c>
      <c r="E449" s="11">
        <v>-81</v>
      </c>
      <c r="F449" s="11">
        <v>-1051000</v>
      </c>
      <c r="G449" s="11">
        <v>451754647</v>
      </c>
      <c r="H449" s="11">
        <v>-451871000</v>
      </c>
      <c r="I449" s="11">
        <v>-116353</v>
      </c>
    </row>
    <row r="450" spans="1:9" ht="23.1" customHeight="1">
      <c r="A450" s="10" t="s">
        <v>658</v>
      </c>
      <c r="B450" s="11">
        <v>-3000000</v>
      </c>
      <c r="C450" s="11">
        <v>59984550</v>
      </c>
      <c r="D450" s="11">
        <v>-60000000</v>
      </c>
      <c r="E450" s="11">
        <v>-15450</v>
      </c>
      <c r="F450" s="11">
        <v>-7400000</v>
      </c>
      <c r="G450" s="11">
        <v>489174006</v>
      </c>
      <c r="H450" s="11">
        <v>-489300000</v>
      </c>
      <c r="I450" s="11">
        <v>-125994</v>
      </c>
    </row>
    <row r="451" spans="1:9" ht="23.1" customHeight="1">
      <c r="A451" s="10" t="s">
        <v>659</v>
      </c>
      <c r="B451" s="11">
        <v>-9960000</v>
      </c>
      <c r="C451" s="11">
        <v>1386626898</v>
      </c>
      <c r="D451" s="11">
        <v>-1386984000</v>
      </c>
      <c r="E451" s="11">
        <v>-357102</v>
      </c>
      <c r="F451" s="11">
        <v>-10960000</v>
      </c>
      <c r="G451" s="11">
        <v>1616567673</v>
      </c>
      <c r="H451" s="11">
        <v>-1616984000</v>
      </c>
      <c r="I451" s="11">
        <v>-416327</v>
      </c>
    </row>
    <row r="452" spans="1:9" ht="23.1" customHeight="1">
      <c r="A452" s="10" t="s">
        <v>660</v>
      </c>
      <c r="B452" s="11">
        <v>-12792000</v>
      </c>
      <c r="C452" s="11">
        <v>601594078</v>
      </c>
      <c r="D452" s="11">
        <v>-601749000</v>
      </c>
      <c r="E452" s="11">
        <v>-154922</v>
      </c>
      <c r="F452" s="11">
        <v>-13794000</v>
      </c>
      <c r="G452" s="11">
        <v>852029579</v>
      </c>
      <c r="H452" s="11">
        <v>-852249000</v>
      </c>
      <c r="I452" s="11">
        <v>-219421</v>
      </c>
    </row>
    <row r="453" spans="1:9" ht="23.1" customHeight="1">
      <c r="A453" s="10" t="s">
        <v>130</v>
      </c>
      <c r="B453" s="11">
        <v>250000</v>
      </c>
      <c r="C453" s="11">
        <v>556606642</v>
      </c>
      <c r="D453" s="11">
        <v>-417497739</v>
      </c>
      <c r="E453" s="11">
        <v>139108903</v>
      </c>
      <c r="F453" s="11">
        <v>251000</v>
      </c>
      <c r="G453" s="11">
        <v>561605355</v>
      </c>
      <c r="H453" s="11">
        <v>-419167730</v>
      </c>
      <c r="I453" s="11">
        <v>142437625</v>
      </c>
    </row>
    <row r="454" spans="1:9" ht="23.1" customHeight="1">
      <c r="A454" s="91" t="s">
        <v>661</v>
      </c>
      <c r="B454" s="11">
        <v>300000</v>
      </c>
      <c r="C454" s="11">
        <v>78860226</v>
      </c>
      <c r="D454" s="11">
        <v>39510000</v>
      </c>
      <c r="E454" s="11">
        <v>118370226</v>
      </c>
      <c r="F454" s="11">
        <v>2418000</v>
      </c>
      <c r="G454" s="11">
        <v>118360054</v>
      </c>
      <c r="H454" s="11">
        <v>0</v>
      </c>
      <c r="I454" s="11">
        <v>118360054</v>
      </c>
    </row>
    <row r="455" spans="1:9" ht="23.1" customHeight="1">
      <c r="A455" s="91" t="s">
        <v>662</v>
      </c>
      <c r="B455" s="11">
        <v>2455000</v>
      </c>
      <c r="C455" s="11">
        <v>696150</v>
      </c>
      <c r="D455" s="11">
        <v>80205532</v>
      </c>
      <c r="E455" s="11">
        <v>80901682</v>
      </c>
      <c r="F455" s="11">
        <v>2455000</v>
      </c>
      <c r="G455" s="11">
        <v>81865270</v>
      </c>
      <c r="H455" s="11">
        <v>-984468</v>
      </c>
      <c r="I455" s="11">
        <v>80880802</v>
      </c>
    </row>
    <row r="456" spans="1:9" ht="23.1" customHeight="1">
      <c r="A456" s="91" t="s">
        <v>663</v>
      </c>
      <c r="B456" s="11">
        <v>0</v>
      </c>
      <c r="C456" s="11">
        <v>0</v>
      </c>
      <c r="D456" s="11">
        <v>0</v>
      </c>
      <c r="E456" s="11">
        <v>0</v>
      </c>
      <c r="F456" s="11">
        <v>23273000</v>
      </c>
      <c r="G456" s="11">
        <v>168349202</v>
      </c>
      <c r="H456" s="11">
        <v>0</v>
      </c>
      <c r="I456" s="11">
        <v>168349202</v>
      </c>
    </row>
    <row r="457" spans="1:9" ht="23.1" customHeight="1">
      <c r="A457" s="10" t="s">
        <v>664</v>
      </c>
      <c r="B457" s="11">
        <v>0</v>
      </c>
      <c r="C457" s="11">
        <v>0</v>
      </c>
      <c r="D457" s="11">
        <v>0</v>
      </c>
      <c r="E457" s="11">
        <v>0</v>
      </c>
      <c r="F457" s="11">
        <v>999000</v>
      </c>
      <c r="G457" s="11">
        <v>-949524525</v>
      </c>
      <c r="H457" s="11">
        <v>909511797</v>
      </c>
      <c r="I457" s="11">
        <v>-40012728</v>
      </c>
    </row>
    <row r="458" spans="1:9" ht="23.1" customHeight="1">
      <c r="A458" s="10" t="s">
        <v>665</v>
      </c>
      <c r="B458" s="11">
        <v>0</v>
      </c>
      <c r="C458" s="11">
        <v>0</v>
      </c>
      <c r="D458" s="11">
        <v>0</v>
      </c>
      <c r="E458" s="11">
        <v>0</v>
      </c>
      <c r="F458" s="11">
        <v>-1000</v>
      </c>
      <c r="G458" s="11">
        <v>238942</v>
      </c>
      <c r="H458" s="11">
        <v>-239000</v>
      </c>
      <c r="I458" s="11">
        <v>-58</v>
      </c>
    </row>
    <row r="459" spans="1:9" ht="23.1" customHeight="1">
      <c r="A459" s="10" t="s">
        <v>666</v>
      </c>
      <c r="B459" s="11">
        <v>0</v>
      </c>
      <c r="C459" s="11">
        <v>0</v>
      </c>
      <c r="D459" s="11">
        <v>0</v>
      </c>
      <c r="E459" s="11">
        <v>0</v>
      </c>
      <c r="F459" s="11">
        <v>-1000</v>
      </c>
      <c r="G459" s="11">
        <v>308922</v>
      </c>
      <c r="H459" s="11">
        <v>-309000</v>
      </c>
      <c r="I459" s="11">
        <v>-78</v>
      </c>
    </row>
    <row r="460" spans="1:9" ht="23.1" customHeight="1">
      <c r="A460" s="10" t="s">
        <v>667</v>
      </c>
      <c r="B460" s="11">
        <v>0</v>
      </c>
      <c r="C460" s="11">
        <v>0</v>
      </c>
      <c r="D460" s="11">
        <v>0</v>
      </c>
      <c r="E460" s="11">
        <v>0</v>
      </c>
      <c r="F460" s="11">
        <v>-1000</v>
      </c>
      <c r="G460" s="11">
        <v>509870</v>
      </c>
      <c r="H460" s="11">
        <v>-510000</v>
      </c>
      <c r="I460" s="11">
        <v>-130</v>
      </c>
    </row>
    <row r="461" spans="1:9" ht="23.1" customHeight="1">
      <c r="A461" s="91" t="s">
        <v>668</v>
      </c>
      <c r="B461" s="11">
        <v>67535000</v>
      </c>
      <c r="C461" s="11">
        <v>750825791</v>
      </c>
      <c r="D461" s="11">
        <v>6942295205</v>
      </c>
      <c r="E461" s="11">
        <v>7693120996</v>
      </c>
      <c r="F461" s="11">
        <v>131473000</v>
      </c>
      <c r="G461" s="11">
        <v>7983231546</v>
      </c>
      <c r="H461" s="11">
        <v>-7351671</v>
      </c>
      <c r="I461" s="11">
        <v>7975879875</v>
      </c>
    </row>
    <row r="462" spans="1:9" ht="23.1" customHeight="1">
      <c r="A462" s="10" t="s">
        <v>669</v>
      </c>
      <c r="B462" s="11">
        <v>-125207000</v>
      </c>
      <c r="C462" s="11">
        <v>3835191423</v>
      </c>
      <c r="D462" s="11">
        <v>-3836179000</v>
      </c>
      <c r="E462" s="11">
        <v>-987577</v>
      </c>
      <c r="F462" s="11">
        <v>-125217000</v>
      </c>
      <c r="G462" s="11">
        <v>3837490831</v>
      </c>
      <c r="H462" s="11">
        <v>-3838479000</v>
      </c>
      <c r="I462" s="11">
        <v>-988169</v>
      </c>
    </row>
    <row r="463" spans="1:9" ht="23.1" customHeight="1">
      <c r="A463" s="10" t="s">
        <v>670</v>
      </c>
      <c r="B463" s="11">
        <v>-40597000</v>
      </c>
      <c r="C463" s="11">
        <v>3983970047</v>
      </c>
      <c r="D463" s="11">
        <v>-3984996000</v>
      </c>
      <c r="E463" s="11">
        <v>-1025953</v>
      </c>
      <c r="F463" s="11">
        <v>-41349000</v>
      </c>
      <c r="G463" s="11">
        <v>4145508455</v>
      </c>
      <c r="H463" s="11">
        <v>-4146576000</v>
      </c>
      <c r="I463" s="11">
        <v>-1067545</v>
      </c>
    </row>
    <row r="464" spans="1:9" ht="23.1" customHeight="1">
      <c r="A464" s="91" t="s">
        <v>671</v>
      </c>
      <c r="B464" s="11">
        <v>1000000</v>
      </c>
      <c r="C464" s="11">
        <v>0</v>
      </c>
      <c r="D464" s="11">
        <v>19000000</v>
      </c>
      <c r="E464" s="11">
        <v>19000000</v>
      </c>
      <c r="F464" s="11">
        <v>1000000</v>
      </c>
      <c r="G464" s="11">
        <v>18995109</v>
      </c>
      <c r="H464" s="11">
        <v>0</v>
      </c>
      <c r="I464" s="11">
        <v>18995109</v>
      </c>
    </row>
    <row r="465" spans="1:9" ht="23.1" customHeight="1">
      <c r="A465" s="10" t="s">
        <v>672</v>
      </c>
      <c r="B465" s="11">
        <v>0</v>
      </c>
      <c r="C465" s="11">
        <v>0</v>
      </c>
      <c r="D465" s="11">
        <v>0</v>
      </c>
      <c r="E465" s="11">
        <v>0</v>
      </c>
      <c r="F465" s="11">
        <v>99000</v>
      </c>
      <c r="G465" s="11">
        <v>126687371</v>
      </c>
      <c r="H465" s="11">
        <v>-445614716</v>
      </c>
      <c r="I465" s="11">
        <v>-318927345</v>
      </c>
    </row>
    <row r="466" spans="1:9" ht="23.1" customHeight="1">
      <c r="A466" s="10" t="s">
        <v>673</v>
      </c>
      <c r="B466" s="11">
        <v>-1000</v>
      </c>
      <c r="C466" s="11">
        <v>699820</v>
      </c>
      <c r="D466" s="11">
        <v>-700000</v>
      </c>
      <c r="E466" s="11">
        <v>-180</v>
      </c>
      <c r="F466" s="11">
        <v>-205000</v>
      </c>
      <c r="G466" s="11">
        <v>143667002</v>
      </c>
      <c r="H466" s="11">
        <v>-143704000</v>
      </c>
      <c r="I466" s="11">
        <v>-36998</v>
      </c>
    </row>
    <row r="467" spans="1:9" ht="23.1" customHeight="1">
      <c r="A467" s="10" t="s">
        <v>674</v>
      </c>
      <c r="B467" s="11">
        <v>0</v>
      </c>
      <c r="C467" s="11">
        <v>0</v>
      </c>
      <c r="D467" s="11">
        <v>0</v>
      </c>
      <c r="E467" s="11">
        <v>0</v>
      </c>
      <c r="F467" s="11">
        <v>-5000</v>
      </c>
      <c r="G467" s="11">
        <v>3649061</v>
      </c>
      <c r="H467" s="11">
        <v>-3650000</v>
      </c>
      <c r="I467" s="11">
        <v>-939</v>
      </c>
    </row>
    <row r="468" spans="1:9" ht="23.1" customHeight="1">
      <c r="A468" s="10" t="s">
        <v>675</v>
      </c>
      <c r="B468" s="11">
        <v>-301000</v>
      </c>
      <c r="C468" s="11">
        <v>231440395</v>
      </c>
      <c r="D468" s="11">
        <v>-231500000</v>
      </c>
      <c r="E468" s="11">
        <v>-59605</v>
      </c>
      <c r="F468" s="11">
        <v>-312000</v>
      </c>
      <c r="G468" s="11">
        <v>242987422</v>
      </c>
      <c r="H468" s="11">
        <v>-243050000</v>
      </c>
      <c r="I468" s="11">
        <v>-62578</v>
      </c>
    </row>
    <row r="469" spans="1:9" ht="23.1" customHeight="1">
      <c r="A469" s="10" t="s">
        <v>676</v>
      </c>
      <c r="B469" s="11">
        <v>0</v>
      </c>
      <c r="C469" s="11">
        <v>0</v>
      </c>
      <c r="D469" s="11">
        <v>0</v>
      </c>
      <c r="E469" s="11">
        <v>0</v>
      </c>
      <c r="F469" s="11">
        <v>-500000</v>
      </c>
      <c r="G469" s="11">
        <v>269930475</v>
      </c>
      <c r="H469" s="11">
        <v>-270000000</v>
      </c>
      <c r="I469" s="11">
        <v>-69525</v>
      </c>
    </row>
    <row r="470" spans="1:9" ht="23.1" customHeight="1">
      <c r="A470" s="91" t="s">
        <v>677</v>
      </c>
      <c r="B470" s="11">
        <v>41000</v>
      </c>
      <c r="C470" s="11">
        <v>0</v>
      </c>
      <c r="D470" s="11">
        <v>4290000</v>
      </c>
      <c r="E470" s="11">
        <v>4290000</v>
      </c>
      <c r="F470" s="11">
        <v>41000</v>
      </c>
      <c r="G470" s="11">
        <v>4288899</v>
      </c>
      <c r="H470" s="11">
        <v>0</v>
      </c>
      <c r="I470" s="11">
        <v>4288899</v>
      </c>
    </row>
    <row r="471" spans="1:9" ht="23.1" customHeight="1">
      <c r="A471" s="91" t="s">
        <v>678</v>
      </c>
      <c r="B471" s="11">
        <v>2783000</v>
      </c>
      <c r="C471" s="11">
        <v>-20295219</v>
      </c>
      <c r="D471" s="11">
        <v>222640000</v>
      </c>
      <c r="E471" s="11">
        <v>202344781</v>
      </c>
      <c r="F471" s="11">
        <v>2783000</v>
      </c>
      <c r="G471" s="11">
        <v>202287462</v>
      </c>
      <c r="H471" s="11">
        <v>0</v>
      </c>
      <c r="I471" s="11">
        <v>202287462</v>
      </c>
    </row>
    <row r="472" spans="1:9" ht="23.1" customHeight="1">
      <c r="A472" s="10" t="s">
        <v>679</v>
      </c>
      <c r="B472" s="11">
        <v>48042000</v>
      </c>
      <c r="C472" s="11">
        <v>33117008</v>
      </c>
      <c r="D472" s="11">
        <v>848288589</v>
      </c>
      <c r="E472" s="11">
        <v>881405597</v>
      </c>
      <c r="F472" s="11">
        <v>-17642000</v>
      </c>
      <c r="G472" s="11">
        <v>1132699997</v>
      </c>
      <c r="H472" s="11">
        <v>-251577411</v>
      </c>
      <c r="I472" s="11">
        <v>881122586</v>
      </c>
    </row>
    <row r="473" spans="1:9" ht="23.1" customHeight="1">
      <c r="A473" s="10" t="s">
        <v>680</v>
      </c>
      <c r="B473" s="11">
        <v>5797000</v>
      </c>
      <c r="C473" s="11">
        <v>530555827</v>
      </c>
      <c r="D473" s="11">
        <v>1993098000</v>
      </c>
      <c r="E473" s="11">
        <v>2523653827</v>
      </c>
      <c r="F473" s="11">
        <v>0</v>
      </c>
      <c r="G473" s="11">
        <v>2523140646</v>
      </c>
      <c r="H473" s="11">
        <v>0</v>
      </c>
      <c r="I473" s="11">
        <v>2523140646</v>
      </c>
    </row>
    <row r="474" spans="1:9" ht="23.1" customHeight="1">
      <c r="A474" s="10" t="s">
        <v>681</v>
      </c>
      <c r="B474" s="11">
        <v>0</v>
      </c>
      <c r="C474" s="11">
        <v>0</v>
      </c>
      <c r="D474" s="11">
        <v>0</v>
      </c>
      <c r="E474" s="11">
        <v>0</v>
      </c>
      <c r="F474" s="11">
        <v>-12033000</v>
      </c>
      <c r="G474" s="11">
        <v>958543120</v>
      </c>
      <c r="H474" s="11">
        <v>-958790000</v>
      </c>
      <c r="I474" s="11">
        <v>-246880</v>
      </c>
    </row>
    <row r="475" spans="1:9" ht="23.1" customHeight="1">
      <c r="A475" s="10" t="s">
        <v>682</v>
      </c>
      <c r="B475" s="11">
        <v>0</v>
      </c>
      <c r="C475" s="11">
        <v>0</v>
      </c>
      <c r="D475" s="11">
        <v>0</v>
      </c>
      <c r="E475" s="11">
        <v>0</v>
      </c>
      <c r="F475" s="11">
        <v>-1000000</v>
      </c>
      <c r="G475" s="11">
        <v>469878976</v>
      </c>
      <c r="H475" s="11">
        <v>-470000000</v>
      </c>
      <c r="I475" s="11">
        <v>-121024</v>
      </c>
    </row>
    <row r="476" spans="1:9" ht="23.1" customHeight="1">
      <c r="A476" s="10" t="s">
        <v>683</v>
      </c>
      <c r="B476" s="11">
        <v>0</v>
      </c>
      <c r="C476" s="11">
        <v>0</v>
      </c>
      <c r="D476" s="11">
        <v>0</v>
      </c>
      <c r="E476" s="11">
        <v>0</v>
      </c>
      <c r="F476" s="11">
        <v>2000</v>
      </c>
      <c r="G476" s="11">
        <v>0</v>
      </c>
      <c r="H476" s="11">
        <v>-1298330</v>
      </c>
      <c r="I476" s="11">
        <v>-1298330</v>
      </c>
    </row>
    <row r="477" spans="1:9" ht="23.1" customHeight="1">
      <c r="A477" s="10" t="s">
        <v>684</v>
      </c>
      <c r="B477" s="11">
        <v>-91683000</v>
      </c>
      <c r="C477" s="11">
        <v>1772439709</v>
      </c>
      <c r="D477" s="11">
        <v>-1772896000</v>
      </c>
      <c r="E477" s="11">
        <v>-456291</v>
      </c>
      <c r="F477" s="11">
        <v>-93343000</v>
      </c>
      <c r="G477" s="11">
        <v>1878392429</v>
      </c>
      <c r="H477" s="11">
        <v>-1878876000</v>
      </c>
      <c r="I477" s="11">
        <v>-483571</v>
      </c>
    </row>
    <row r="478" spans="1:9" ht="23.1" customHeight="1">
      <c r="A478" s="10" t="s">
        <v>685</v>
      </c>
      <c r="B478" s="11">
        <v>-121067000</v>
      </c>
      <c r="C478" s="11">
        <v>13829389510</v>
      </c>
      <c r="D478" s="11">
        <v>-13832951000</v>
      </c>
      <c r="E478" s="11">
        <v>-3561490</v>
      </c>
      <c r="F478" s="11">
        <v>-122527000</v>
      </c>
      <c r="G478" s="11">
        <v>14030817636</v>
      </c>
      <c r="H478" s="11">
        <v>-14034431000</v>
      </c>
      <c r="I478" s="11">
        <v>-3613364</v>
      </c>
    </row>
    <row r="479" spans="1:9" ht="23.1" customHeight="1">
      <c r="A479" s="10" t="s">
        <v>686</v>
      </c>
      <c r="B479" s="11">
        <v>-2456000</v>
      </c>
      <c r="C479" s="11">
        <v>1390397904</v>
      </c>
      <c r="D479" s="11">
        <v>-1390756000</v>
      </c>
      <c r="E479" s="11">
        <v>-358096</v>
      </c>
      <c r="F479" s="11">
        <v>-3629000</v>
      </c>
      <c r="G479" s="11">
        <v>2022670074</v>
      </c>
      <c r="H479" s="11">
        <v>-2023191000</v>
      </c>
      <c r="I479" s="11">
        <v>-520926</v>
      </c>
    </row>
    <row r="480" spans="1:9" ht="23.1" customHeight="1">
      <c r="A480" s="10" t="s">
        <v>687</v>
      </c>
      <c r="B480" s="11">
        <v>-1000</v>
      </c>
      <c r="C480" s="11">
        <v>999743</v>
      </c>
      <c r="D480" s="11">
        <v>-1000000</v>
      </c>
      <c r="E480" s="11">
        <v>-257</v>
      </c>
      <c r="F480" s="11">
        <v>-1000</v>
      </c>
      <c r="G480" s="11">
        <v>999743</v>
      </c>
      <c r="H480" s="11">
        <v>-1000000</v>
      </c>
      <c r="I480" s="11">
        <v>-257</v>
      </c>
    </row>
    <row r="481" spans="1:9" ht="23.1" customHeight="1">
      <c r="A481" s="10" t="s">
        <v>688</v>
      </c>
      <c r="B481" s="11">
        <v>-1000</v>
      </c>
      <c r="C481" s="11">
        <v>899769</v>
      </c>
      <c r="D481" s="11">
        <v>-900000</v>
      </c>
      <c r="E481" s="11">
        <v>-231</v>
      </c>
      <c r="F481" s="11">
        <v>-1000</v>
      </c>
      <c r="G481" s="11">
        <v>899769</v>
      </c>
      <c r="H481" s="11">
        <v>-900000</v>
      </c>
      <c r="I481" s="11">
        <v>-231</v>
      </c>
    </row>
    <row r="482" spans="1:9" ht="23.1" customHeight="1">
      <c r="A482" s="10" t="s">
        <v>689</v>
      </c>
      <c r="B482" s="11">
        <v>-2419000</v>
      </c>
      <c r="C482" s="11">
        <v>364018870</v>
      </c>
      <c r="D482" s="11">
        <v>-363350929</v>
      </c>
      <c r="E482" s="11">
        <v>667941</v>
      </c>
      <c r="F482" s="11">
        <v>-2419000</v>
      </c>
      <c r="G482" s="11">
        <v>364018870</v>
      </c>
      <c r="H482" s="11">
        <v>-363350929</v>
      </c>
      <c r="I482" s="11">
        <v>667941</v>
      </c>
    </row>
    <row r="483" spans="1:9" ht="23.1" customHeight="1">
      <c r="A483" s="10" t="s">
        <v>121</v>
      </c>
      <c r="B483" s="11">
        <v>-598000</v>
      </c>
      <c r="C483" s="11">
        <v>31191971</v>
      </c>
      <c r="D483" s="11">
        <v>-31648128</v>
      </c>
      <c r="E483" s="11">
        <v>-456157</v>
      </c>
      <c r="F483" s="11">
        <v>-598000</v>
      </c>
      <c r="G483" s="11">
        <v>31191971</v>
      </c>
      <c r="H483" s="11">
        <v>-31648128</v>
      </c>
      <c r="I483" s="11">
        <v>-456157</v>
      </c>
    </row>
    <row r="484" spans="1:9" ht="23.1" customHeight="1">
      <c r="A484" s="91" t="s">
        <v>690</v>
      </c>
      <c r="B484" s="11">
        <v>0</v>
      </c>
      <c r="C484" s="11">
        <v>144965</v>
      </c>
      <c r="D484" s="11">
        <v>0</v>
      </c>
      <c r="E484" s="11">
        <v>144965</v>
      </c>
      <c r="F484" s="11">
        <v>29000</v>
      </c>
      <c r="G484" s="11">
        <v>144965</v>
      </c>
      <c r="H484" s="11">
        <v>0</v>
      </c>
      <c r="I484" s="11">
        <v>144965</v>
      </c>
    </row>
    <row r="485" spans="1:9" ht="23.1" customHeight="1">
      <c r="A485" s="10" t="s">
        <v>691</v>
      </c>
      <c r="B485" s="11">
        <v>-93274000</v>
      </c>
      <c r="C485" s="11">
        <v>5851547206</v>
      </c>
      <c r="D485" s="11">
        <v>-5025397296</v>
      </c>
      <c r="E485" s="11">
        <v>826149910</v>
      </c>
      <c r="F485" s="11">
        <v>-93274000</v>
      </c>
      <c r="G485" s="11">
        <v>5851547206</v>
      </c>
      <c r="H485" s="11">
        <v>-5025397296</v>
      </c>
      <c r="I485" s="11">
        <v>826149910</v>
      </c>
    </row>
    <row r="486" spans="1:9" ht="23.1" customHeight="1">
      <c r="A486" s="10" t="s">
        <v>692</v>
      </c>
      <c r="B486" s="11">
        <v>-12358000</v>
      </c>
      <c r="C486" s="11">
        <v>2384581864</v>
      </c>
      <c r="D486" s="11">
        <v>-2385196000</v>
      </c>
      <c r="E486" s="11">
        <v>-614136</v>
      </c>
      <c r="F486" s="11">
        <v>-12358000</v>
      </c>
      <c r="G486" s="11">
        <v>2384581864</v>
      </c>
      <c r="H486" s="11">
        <v>-2385196000</v>
      </c>
      <c r="I486" s="11">
        <v>-614136</v>
      </c>
    </row>
    <row r="487" spans="1:9" ht="23.1" customHeight="1">
      <c r="A487" s="91" t="s">
        <v>693</v>
      </c>
      <c r="B487" s="11">
        <v>0</v>
      </c>
      <c r="C487" s="11">
        <v>-4278415</v>
      </c>
      <c r="D487" s="11">
        <v>0</v>
      </c>
      <c r="E487" s="11">
        <v>-4278415</v>
      </c>
      <c r="F487" s="11">
        <v>5899000</v>
      </c>
      <c r="G487" s="11">
        <v>-4278415</v>
      </c>
      <c r="H487" s="11">
        <v>0</v>
      </c>
      <c r="I487" s="11">
        <v>-4278415</v>
      </c>
    </row>
    <row r="488" spans="1:9" ht="23.1" customHeight="1">
      <c r="A488" s="10" t="s">
        <v>694</v>
      </c>
      <c r="B488" s="11">
        <v>-458000</v>
      </c>
      <c r="C488" s="11">
        <v>91825354</v>
      </c>
      <c r="D488" s="11">
        <v>-91849000</v>
      </c>
      <c r="E488" s="11">
        <v>-23646</v>
      </c>
      <c r="F488" s="11">
        <v>-458000</v>
      </c>
      <c r="G488" s="11">
        <v>91825354</v>
      </c>
      <c r="H488" s="11">
        <v>-91849000</v>
      </c>
      <c r="I488" s="11">
        <v>-23646</v>
      </c>
    </row>
    <row r="489" spans="1:9" ht="23.1" customHeight="1">
      <c r="A489" s="10" t="s">
        <v>695</v>
      </c>
      <c r="B489" s="11">
        <v>-3000</v>
      </c>
      <c r="C489" s="11">
        <v>2849267</v>
      </c>
      <c r="D489" s="11">
        <v>-2850000</v>
      </c>
      <c r="E489" s="11">
        <v>-733</v>
      </c>
      <c r="F489" s="11">
        <v>-3000</v>
      </c>
      <c r="G489" s="11">
        <v>2849267</v>
      </c>
      <c r="H489" s="11">
        <v>-2850000</v>
      </c>
      <c r="I489" s="11">
        <v>-733</v>
      </c>
    </row>
    <row r="490" spans="1:9" ht="23.1" customHeight="1">
      <c r="A490" s="10" t="s">
        <v>128</v>
      </c>
      <c r="B490" s="11">
        <v>125000</v>
      </c>
      <c r="C490" s="11">
        <v>758679592</v>
      </c>
      <c r="D490" s="11">
        <v>-588223811</v>
      </c>
      <c r="E490" s="11">
        <v>170455781</v>
      </c>
      <c r="F490" s="11">
        <v>125000</v>
      </c>
      <c r="G490" s="11">
        <v>758679592</v>
      </c>
      <c r="H490" s="11">
        <v>-588223811</v>
      </c>
      <c r="I490" s="11">
        <v>170455781</v>
      </c>
    </row>
    <row r="491" spans="1:9" ht="23.1" customHeight="1">
      <c r="A491" s="10" t="s">
        <v>134</v>
      </c>
      <c r="B491" s="11">
        <v>10003000</v>
      </c>
      <c r="C491" s="11">
        <v>340208952</v>
      </c>
      <c r="D491" s="11">
        <v>-306655897</v>
      </c>
      <c r="E491" s="11">
        <v>33553055</v>
      </c>
      <c r="F491" s="11">
        <v>10003000</v>
      </c>
      <c r="G491" s="11">
        <v>340208952</v>
      </c>
      <c r="H491" s="11">
        <v>-306655897</v>
      </c>
      <c r="I491" s="11">
        <v>33553055</v>
      </c>
    </row>
    <row r="492" spans="1:9" ht="23.1" customHeight="1">
      <c r="A492" s="10" t="s">
        <v>696</v>
      </c>
      <c r="B492" s="11">
        <v>-1200000</v>
      </c>
      <c r="C492" s="11">
        <v>95775332</v>
      </c>
      <c r="D492" s="11">
        <v>-95800000</v>
      </c>
      <c r="E492" s="11">
        <v>-24668</v>
      </c>
      <c r="F492" s="11">
        <v>-1200000</v>
      </c>
      <c r="G492" s="11">
        <v>95775332</v>
      </c>
      <c r="H492" s="11">
        <v>-95800000</v>
      </c>
      <c r="I492" s="11">
        <v>-24668</v>
      </c>
    </row>
    <row r="493" spans="1:9" ht="23.1" customHeight="1">
      <c r="A493" s="10" t="s">
        <v>697</v>
      </c>
      <c r="B493" s="11">
        <v>-1000</v>
      </c>
      <c r="C493" s="11">
        <v>699820</v>
      </c>
      <c r="D493" s="11">
        <v>-700000</v>
      </c>
      <c r="E493" s="11">
        <v>-180</v>
      </c>
      <c r="F493" s="11">
        <v>-1000</v>
      </c>
      <c r="G493" s="11">
        <v>699820</v>
      </c>
      <c r="H493" s="11">
        <v>-700000</v>
      </c>
      <c r="I493" s="11">
        <v>-180</v>
      </c>
    </row>
    <row r="494" spans="1:9" ht="23.1" customHeight="1">
      <c r="A494" s="10" t="s">
        <v>698</v>
      </c>
      <c r="B494" s="11">
        <v>-2000</v>
      </c>
      <c r="C494" s="11">
        <v>1599592</v>
      </c>
      <c r="D494" s="11">
        <v>-1600000</v>
      </c>
      <c r="E494" s="11">
        <v>-408</v>
      </c>
      <c r="F494" s="11">
        <v>-2000</v>
      </c>
      <c r="G494" s="11">
        <v>1599592</v>
      </c>
      <c r="H494" s="11">
        <v>-1600000</v>
      </c>
      <c r="I494" s="11">
        <v>-408</v>
      </c>
    </row>
    <row r="495" spans="1:9" ht="23.1" customHeight="1">
      <c r="A495" s="10" t="s">
        <v>699</v>
      </c>
      <c r="B495" s="11">
        <v>-96000</v>
      </c>
      <c r="C495" s="11">
        <v>38974968</v>
      </c>
      <c r="D495" s="11">
        <v>-38985000</v>
      </c>
      <c r="E495" s="11">
        <v>-10032</v>
      </c>
      <c r="F495" s="11">
        <v>-96000</v>
      </c>
      <c r="G495" s="11">
        <v>38974968</v>
      </c>
      <c r="H495" s="11">
        <v>-38985000</v>
      </c>
      <c r="I495" s="11">
        <v>-10032</v>
      </c>
    </row>
    <row r="496" spans="1:9" ht="23.1" customHeight="1">
      <c r="A496" s="10" t="s">
        <v>700</v>
      </c>
      <c r="B496" s="11">
        <v>-3590000</v>
      </c>
      <c r="C496" s="11">
        <v>33977257</v>
      </c>
      <c r="D496" s="11">
        <v>-33986000</v>
      </c>
      <c r="E496" s="11">
        <v>-8743</v>
      </c>
      <c r="F496" s="11">
        <v>-3590000</v>
      </c>
      <c r="G496" s="11">
        <v>33977257</v>
      </c>
      <c r="H496" s="11">
        <v>-33986000</v>
      </c>
      <c r="I496" s="11">
        <v>-8743</v>
      </c>
    </row>
    <row r="497" spans="1:9" ht="23.1" customHeight="1">
      <c r="A497" s="10" t="s">
        <v>701</v>
      </c>
      <c r="B497" s="11">
        <v>-476000</v>
      </c>
      <c r="C497" s="11">
        <v>146193352</v>
      </c>
      <c r="D497" s="11">
        <v>-146231000</v>
      </c>
      <c r="E497" s="11">
        <v>-37648</v>
      </c>
      <c r="F497" s="11">
        <v>-476000</v>
      </c>
      <c r="G497" s="11">
        <v>146193352</v>
      </c>
      <c r="H497" s="11">
        <v>-146231000</v>
      </c>
      <c r="I497" s="11">
        <v>-37648</v>
      </c>
    </row>
    <row r="498" spans="1:9" ht="23.1" customHeight="1">
      <c r="A498" s="91" t="s">
        <v>702</v>
      </c>
      <c r="B498" s="11">
        <v>0</v>
      </c>
      <c r="C498" s="11">
        <v>8411813826</v>
      </c>
      <c r="D498" s="11">
        <v>-9899395590</v>
      </c>
      <c r="E498" s="11">
        <v>-1487581764</v>
      </c>
      <c r="F498" s="11">
        <v>2002000</v>
      </c>
      <c r="G498" s="11">
        <v>8411813826</v>
      </c>
      <c r="H498" s="11">
        <v>-9899395590</v>
      </c>
      <c r="I498" s="11">
        <v>-1487581764</v>
      </c>
    </row>
    <row r="499" spans="1:9" ht="23.1" customHeight="1">
      <c r="A499" s="10" t="s">
        <v>133</v>
      </c>
      <c r="B499" s="11">
        <v>10590000</v>
      </c>
      <c r="C499" s="11">
        <v>2782159028</v>
      </c>
      <c r="D499" s="11">
        <v>-219676205</v>
      </c>
      <c r="E499" s="11">
        <v>2562482823</v>
      </c>
      <c r="F499" s="11">
        <v>10590000</v>
      </c>
      <c r="G499" s="11">
        <v>2782159028</v>
      </c>
      <c r="H499" s="11">
        <v>-219676205</v>
      </c>
      <c r="I499" s="11">
        <v>2562482823</v>
      </c>
    </row>
    <row r="500" spans="1:9" ht="23.1" customHeight="1">
      <c r="A500" s="10" t="s">
        <v>703</v>
      </c>
      <c r="B500" s="11">
        <v>-93083000</v>
      </c>
      <c r="C500" s="11">
        <v>3376149633</v>
      </c>
      <c r="D500" s="11">
        <v>-3377019000</v>
      </c>
      <c r="E500" s="11">
        <v>-869367</v>
      </c>
      <c r="F500" s="11">
        <v>-93083000</v>
      </c>
      <c r="G500" s="11">
        <v>3376149633</v>
      </c>
      <c r="H500" s="11">
        <v>-3377019000</v>
      </c>
      <c r="I500" s="11">
        <v>-869367</v>
      </c>
    </row>
    <row r="501" spans="1:9" ht="23.1" customHeight="1">
      <c r="A501" s="10" t="s">
        <v>704</v>
      </c>
      <c r="B501" s="11">
        <v>-116149000</v>
      </c>
      <c r="C501" s="11">
        <v>11354818716</v>
      </c>
      <c r="D501" s="11">
        <v>-11337701079</v>
      </c>
      <c r="E501" s="11">
        <v>17117637</v>
      </c>
      <c r="F501" s="11">
        <v>-116149000</v>
      </c>
      <c r="G501" s="11">
        <v>11354818716</v>
      </c>
      <c r="H501" s="11">
        <v>-11337701079</v>
      </c>
      <c r="I501" s="11">
        <v>17117637</v>
      </c>
    </row>
    <row r="502" spans="1:9" ht="23.1" customHeight="1">
      <c r="A502" s="10" t="s">
        <v>125</v>
      </c>
      <c r="B502" s="11">
        <v>2001000</v>
      </c>
      <c r="C502" s="11">
        <v>593147234</v>
      </c>
      <c r="D502" s="11">
        <v>-625609489</v>
      </c>
      <c r="E502" s="11">
        <v>-32462255</v>
      </c>
      <c r="F502" s="11">
        <v>2001000</v>
      </c>
      <c r="G502" s="11">
        <v>593147234</v>
      </c>
      <c r="H502" s="11">
        <v>-625609489</v>
      </c>
      <c r="I502" s="11">
        <v>-32462255</v>
      </c>
    </row>
    <row r="503" spans="1:9" ht="23.1" customHeight="1">
      <c r="A503" s="10" t="s">
        <v>705</v>
      </c>
      <c r="B503" s="11">
        <v>-105170000</v>
      </c>
      <c r="C503" s="11">
        <v>14719752672</v>
      </c>
      <c r="D503" s="11">
        <v>-14550105927</v>
      </c>
      <c r="E503" s="11">
        <v>169646745</v>
      </c>
      <c r="F503" s="11">
        <v>-105170000</v>
      </c>
      <c r="G503" s="11">
        <v>14719752672</v>
      </c>
      <c r="H503" s="11">
        <v>-14550105927</v>
      </c>
      <c r="I503" s="11">
        <v>169646745</v>
      </c>
    </row>
    <row r="504" spans="1:9" ht="23.1" customHeight="1">
      <c r="A504" s="10" t="s">
        <v>706</v>
      </c>
      <c r="B504" s="11">
        <v>-18960000</v>
      </c>
      <c r="C504" s="11">
        <v>1762290202</v>
      </c>
      <c r="D504" s="11">
        <v>-1762744000</v>
      </c>
      <c r="E504" s="11">
        <v>-453798</v>
      </c>
      <c r="F504" s="11">
        <v>-18960000</v>
      </c>
      <c r="G504" s="11">
        <v>1762290202</v>
      </c>
      <c r="H504" s="11">
        <v>-1762744000</v>
      </c>
      <c r="I504" s="11">
        <v>-453798</v>
      </c>
    </row>
    <row r="505" spans="1:9" ht="23.1" customHeight="1">
      <c r="A505" s="10" t="s">
        <v>707</v>
      </c>
      <c r="B505" s="11">
        <v>-115433000</v>
      </c>
      <c r="C505" s="11">
        <v>8444526239</v>
      </c>
      <c r="D505" s="11">
        <v>-8460775989</v>
      </c>
      <c r="E505" s="11">
        <v>-16249750</v>
      </c>
      <c r="F505" s="11">
        <v>-115433000</v>
      </c>
      <c r="G505" s="11">
        <v>8444526239</v>
      </c>
      <c r="H505" s="11">
        <v>-8460775989</v>
      </c>
      <c r="I505" s="11">
        <v>-16249750</v>
      </c>
    </row>
    <row r="506" spans="1:9" ht="23.1" customHeight="1">
      <c r="A506" s="10" t="s">
        <v>708</v>
      </c>
      <c r="B506" s="11">
        <v>-1000</v>
      </c>
      <c r="C506" s="11">
        <v>19996</v>
      </c>
      <c r="D506" s="11">
        <v>-20000</v>
      </c>
      <c r="E506" s="11">
        <v>-4</v>
      </c>
      <c r="F506" s="11">
        <v>-1000</v>
      </c>
      <c r="G506" s="11">
        <v>19996</v>
      </c>
      <c r="H506" s="11">
        <v>-20000</v>
      </c>
      <c r="I506" s="11">
        <v>-4</v>
      </c>
    </row>
    <row r="507" spans="1:9" ht="23.1" customHeight="1">
      <c r="A507" s="10" t="s">
        <v>709</v>
      </c>
      <c r="B507" s="11">
        <v>-51463000</v>
      </c>
      <c r="C507" s="11">
        <v>4291823715</v>
      </c>
      <c r="D507" s="11">
        <v>-4292929000</v>
      </c>
      <c r="E507" s="11">
        <v>-1105285</v>
      </c>
      <c r="F507" s="11">
        <v>-51463000</v>
      </c>
      <c r="G507" s="11">
        <v>4291823715</v>
      </c>
      <c r="H507" s="11">
        <v>-4292929000</v>
      </c>
      <c r="I507" s="11">
        <v>-1105285</v>
      </c>
    </row>
    <row r="508" spans="1:9" ht="23.1" customHeight="1">
      <c r="A508" s="10" t="s">
        <v>710</v>
      </c>
      <c r="B508" s="11">
        <v>-1502000</v>
      </c>
      <c r="C508" s="11">
        <v>220223281</v>
      </c>
      <c r="D508" s="11">
        <v>-220280000</v>
      </c>
      <c r="E508" s="11">
        <v>-56719</v>
      </c>
      <c r="F508" s="11">
        <v>-1502000</v>
      </c>
      <c r="G508" s="11">
        <v>220223281</v>
      </c>
      <c r="H508" s="11">
        <v>-220280000</v>
      </c>
      <c r="I508" s="11">
        <v>-56719</v>
      </c>
    </row>
    <row r="509" spans="1:9" ht="23.1" customHeight="1">
      <c r="A509" s="10" t="s">
        <v>711</v>
      </c>
      <c r="B509" s="11">
        <v>-707000</v>
      </c>
      <c r="C509" s="11">
        <v>64834303</v>
      </c>
      <c r="D509" s="11">
        <v>-64851000</v>
      </c>
      <c r="E509" s="11">
        <v>-16697</v>
      </c>
      <c r="F509" s="11">
        <v>-707000</v>
      </c>
      <c r="G509" s="11">
        <v>64834303</v>
      </c>
      <c r="H509" s="11">
        <v>-64851000</v>
      </c>
      <c r="I509" s="11">
        <v>-16697</v>
      </c>
    </row>
    <row r="510" spans="1:9" ht="23.1" customHeight="1">
      <c r="A510" s="10" t="s">
        <v>712</v>
      </c>
      <c r="B510" s="11">
        <v>-686000</v>
      </c>
      <c r="C510" s="11">
        <v>169060489</v>
      </c>
      <c r="D510" s="11">
        <v>-169104000</v>
      </c>
      <c r="E510" s="11">
        <v>-43511</v>
      </c>
      <c r="F510" s="11">
        <v>-686000</v>
      </c>
      <c r="G510" s="11">
        <v>169060489</v>
      </c>
      <c r="H510" s="11">
        <v>-169104000</v>
      </c>
      <c r="I510" s="11">
        <v>-43511</v>
      </c>
    </row>
    <row r="511" spans="1:9" ht="23.1" customHeight="1">
      <c r="A511" s="10" t="s">
        <v>713</v>
      </c>
      <c r="B511" s="11">
        <v>-1000000</v>
      </c>
      <c r="C511" s="11">
        <v>239938200</v>
      </c>
      <c r="D511" s="11">
        <v>-240000000</v>
      </c>
      <c r="E511" s="11">
        <v>-61800</v>
      </c>
      <c r="F511" s="11">
        <v>-1000000</v>
      </c>
      <c r="G511" s="11">
        <v>239938200</v>
      </c>
      <c r="H511" s="11">
        <v>-240000000</v>
      </c>
      <c r="I511" s="11">
        <v>-61800</v>
      </c>
    </row>
    <row r="512" spans="1:9" ht="23.1" customHeight="1">
      <c r="A512" s="10" t="s">
        <v>117</v>
      </c>
      <c r="B512" s="11">
        <v>237000</v>
      </c>
      <c r="C512" s="11">
        <v>-399740863</v>
      </c>
      <c r="D512" s="11">
        <v>335789175</v>
      </c>
      <c r="E512" s="11">
        <v>-63951688</v>
      </c>
      <c r="F512" s="11">
        <v>237000</v>
      </c>
      <c r="G512" s="11">
        <v>-399740863</v>
      </c>
      <c r="H512" s="11">
        <v>335789175</v>
      </c>
      <c r="I512" s="11">
        <v>-63951688</v>
      </c>
    </row>
    <row r="513" spans="1:9" ht="23.1" customHeight="1">
      <c r="A513" s="10" t="s">
        <v>714</v>
      </c>
      <c r="B513" s="11">
        <v>-20693000</v>
      </c>
      <c r="C513" s="11">
        <v>1340424772</v>
      </c>
      <c r="D513" s="11">
        <v>-1340770000</v>
      </c>
      <c r="E513" s="11">
        <v>-345228</v>
      </c>
      <c r="F513" s="11">
        <v>-20693000</v>
      </c>
      <c r="G513" s="11">
        <v>1340424772</v>
      </c>
      <c r="H513" s="11">
        <v>-1340770000</v>
      </c>
      <c r="I513" s="11">
        <v>-345228</v>
      </c>
    </row>
    <row r="514" spans="1:9" ht="23.1" customHeight="1">
      <c r="A514" s="10" t="s">
        <v>123</v>
      </c>
      <c r="B514" s="11">
        <v>1000</v>
      </c>
      <c r="C514" s="11">
        <v>549859</v>
      </c>
      <c r="D514" s="11">
        <v>-700178</v>
      </c>
      <c r="E514" s="11">
        <v>-150319</v>
      </c>
      <c r="F514" s="11">
        <v>1000</v>
      </c>
      <c r="G514" s="11">
        <v>549859</v>
      </c>
      <c r="H514" s="11">
        <v>-700178</v>
      </c>
      <c r="I514" s="11">
        <v>-150319</v>
      </c>
    </row>
    <row r="515" spans="1:9" ht="23.1" customHeight="1">
      <c r="A515" s="10" t="s">
        <v>715</v>
      </c>
      <c r="B515" s="11">
        <v>-80000</v>
      </c>
      <c r="C515" s="11">
        <v>2399382</v>
      </c>
      <c r="D515" s="11">
        <v>-2400000</v>
      </c>
      <c r="E515" s="11">
        <v>-618</v>
      </c>
      <c r="F515" s="11">
        <v>-80000</v>
      </c>
      <c r="G515" s="11">
        <v>2399382</v>
      </c>
      <c r="H515" s="11">
        <v>-2400000</v>
      </c>
      <c r="I515" s="11">
        <v>-618</v>
      </c>
    </row>
    <row r="516" spans="1:9" ht="23.1" customHeight="1">
      <c r="A516" s="10" t="s">
        <v>716</v>
      </c>
      <c r="B516" s="11">
        <v>-25269000</v>
      </c>
      <c r="C516" s="11">
        <v>15163494397</v>
      </c>
      <c r="D516" s="11">
        <v>-15167400000</v>
      </c>
      <c r="E516" s="11">
        <v>-3905603</v>
      </c>
      <c r="F516" s="11">
        <v>-25269000</v>
      </c>
      <c r="G516" s="11">
        <v>15163494397</v>
      </c>
      <c r="H516" s="11">
        <v>-15167400000</v>
      </c>
      <c r="I516" s="11">
        <v>-3905603</v>
      </c>
    </row>
    <row r="517" spans="1:9" ht="23.1" customHeight="1">
      <c r="A517" s="10" t="s">
        <v>717</v>
      </c>
      <c r="B517" s="11">
        <v>-2010000</v>
      </c>
      <c r="C517" s="11">
        <v>60294471</v>
      </c>
      <c r="D517" s="11">
        <v>-60310000</v>
      </c>
      <c r="E517" s="11">
        <v>-15529</v>
      </c>
      <c r="F517" s="11">
        <v>-2010000</v>
      </c>
      <c r="G517" s="11">
        <v>60294471</v>
      </c>
      <c r="H517" s="11">
        <v>-60310000</v>
      </c>
      <c r="I517" s="11">
        <v>-15529</v>
      </c>
    </row>
    <row r="518" spans="1:9" ht="23.1" customHeight="1">
      <c r="A518" s="10" t="s">
        <v>718</v>
      </c>
      <c r="B518" s="11">
        <v>-1513000</v>
      </c>
      <c r="C518" s="11">
        <v>7563054</v>
      </c>
      <c r="D518" s="11">
        <v>-7565000</v>
      </c>
      <c r="E518" s="11">
        <v>-1946</v>
      </c>
      <c r="F518" s="11">
        <v>-1513000</v>
      </c>
      <c r="G518" s="11">
        <v>7563054</v>
      </c>
      <c r="H518" s="11">
        <v>-7565000</v>
      </c>
      <c r="I518" s="11">
        <v>-1946</v>
      </c>
    </row>
    <row r="519" spans="1:9" ht="23.1" customHeight="1">
      <c r="A519" s="10" t="s">
        <v>719</v>
      </c>
      <c r="B519" s="11">
        <v>-80000</v>
      </c>
      <c r="C519" s="11">
        <v>79982</v>
      </c>
      <c r="D519" s="11">
        <v>-80000</v>
      </c>
      <c r="E519" s="11">
        <v>-18</v>
      </c>
      <c r="F519" s="11">
        <v>-80000</v>
      </c>
      <c r="G519" s="11">
        <v>79982</v>
      </c>
      <c r="H519" s="11">
        <v>-80000</v>
      </c>
      <c r="I519" s="11">
        <v>-18</v>
      </c>
    </row>
    <row r="520" spans="1:9" ht="23.1" customHeight="1">
      <c r="A520" s="10" t="s">
        <v>720</v>
      </c>
      <c r="B520" s="11">
        <v>0</v>
      </c>
      <c r="C520" s="11">
        <v>0</v>
      </c>
      <c r="D520" s="11">
        <v>0</v>
      </c>
      <c r="E520" s="11">
        <v>0</v>
      </c>
      <c r="F520" s="11">
        <v>25750</v>
      </c>
      <c r="G520" s="11">
        <v>127423060295</v>
      </c>
      <c r="H520" s="11">
        <v>-111058941331</v>
      </c>
      <c r="I520" s="11">
        <v>16364118964</v>
      </c>
    </row>
    <row r="521" spans="1:9" ht="23.1" customHeight="1" thickBot="1">
      <c r="A521" s="10" t="s">
        <v>52</v>
      </c>
      <c r="B521" s="32">
        <f>SUM(B7:B520)</f>
        <v>-168075524</v>
      </c>
      <c r="C521" s="32">
        <f t="shared" ref="C521:H521" si="0">SUM(C7:C520)</f>
        <v>779800529166</v>
      </c>
      <c r="D521" s="32">
        <f t="shared" si="0"/>
        <v>-602697073313</v>
      </c>
      <c r="E521" s="32">
        <f t="shared" si="0"/>
        <v>177103455853</v>
      </c>
      <c r="F521" s="32">
        <f t="shared" si="0"/>
        <v>4946428228</v>
      </c>
      <c r="G521" s="32">
        <f t="shared" si="0"/>
        <v>10843530894587</v>
      </c>
      <c r="H521" s="32">
        <f t="shared" si="0"/>
        <v>-10102771103802</v>
      </c>
      <c r="I521" s="32">
        <f>SUM(I7:I520)</f>
        <v>740759790785</v>
      </c>
    </row>
    <row r="522" spans="1:9" ht="23.1" customHeight="1" thickTop="1">
      <c r="A522" s="10" t="s">
        <v>53</v>
      </c>
      <c r="B522" s="11"/>
      <c r="C522" s="12"/>
      <c r="D522" s="12"/>
      <c r="E522" s="12"/>
      <c r="F522" s="11"/>
      <c r="G522" s="12"/>
      <c r="H522" s="12"/>
      <c r="I522" s="12"/>
    </row>
    <row r="524" spans="1:9">
      <c r="A524" s="122" t="s">
        <v>721</v>
      </c>
      <c r="B524" s="123"/>
      <c r="C524" s="123"/>
      <c r="D524" s="123"/>
      <c r="E524" s="123"/>
      <c r="F524" s="123"/>
      <c r="G524" s="123"/>
      <c r="H524" s="123"/>
      <c r="I524" s="124"/>
    </row>
    <row r="525" spans="1:9">
      <c r="I525" s="44"/>
    </row>
  </sheetData>
  <mergeCells count="8">
    <mergeCell ref="A1:I1"/>
    <mergeCell ref="A2:I2"/>
    <mergeCell ref="A3:I3"/>
    <mergeCell ref="A524:I524"/>
    <mergeCell ref="B5:E5"/>
    <mergeCell ref="F5:I5"/>
    <mergeCell ref="A4:E4"/>
    <mergeCell ref="F4:I4"/>
  </mergeCells>
  <pageMargins left="0.7" right="0.7" top="0.75" bottom="0.75" header="0.3" footer="0.3"/>
  <pageSetup paperSize="9" scale="62" orientation="landscape" horizontalDpi="4294967295" verticalDpi="4294967295" r:id="rId1"/>
  <headerFooter differentOddEven="1" differentFirst="1"/>
  <rowBreaks count="1" manualBreakCount="1">
    <brk id="71" max="8" man="1"/>
  </row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164"/>
  <sheetViews>
    <sheetView rightToLeft="1" view="pageBreakPreview" topLeftCell="A140" zoomScaleNormal="100" zoomScaleSheetLayoutView="100" workbookViewId="0">
      <selection activeCell="G162" sqref="G162"/>
    </sheetView>
  </sheetViews>
  <sheetFormatPr defaultColWidth="9" defaultRowHeight="18.75"/>
  <cols>
    <col min="1" max="1" width="36.125" style="13" bestFit="1" customWidth="1"/>
    <col min="2" max="2" width="11.875" style="13" bestFit="1" customWidth="1"/>
    <col min="3" max="3" width="16.25" style="13" bestFit="1" customWidth="1"/>
    <col min="4" max="4" width="17.75" style="13" bestFit="1" customWidth="1"/>
    <col min="5" max="5" width="20.625" style="13" bestFit="1" customWidth="1"/>
    <col min="6" max="6" width="11.875" style="13" bestFit="1" customWidth="1"/>
    <col min="7" max="7" width="16.25" style="13" bestFit="1" customWidth="1"/>
    <col min="8" max="8" width="17.625" style="13" bestFit="1" customWidth="1"/>
    <col min="9" max="9" width="20.625" style="13" bestFit="1" customWidth="1"/>
    <col min="10" max="16384" width="9" style="7"/>
  </cols>
  <sheetData>
    <row r="1" spans="1:9" ht="21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21">
      <c r="A2" s="97" t="s">
        <v>188</v>
      </c>
      <c r="B2" s="97"/>
      <c r="C2" s="97"/>
      <c r="D2" s="97"/>
      <c r="E2" s="97"/>
      <c r="F2" s="97"/>
      <c r="G2" s="97"/>
      <c r="H2" s="97"/>
      <c r="I2" s="97"/>
    </row>
    <row r="3" spans="1:9" ht="21">
      <c r="A3" s="97" t="s">
        <v>189</v>
      </c>
      <c r="B3" s="97"/>
      <c r="C3" s="97"/>
      <c r="D3" s="97"/>
      <c r="E3" s="97"/>
      <c r="F3" s="97"/>
      <c r="G3" s="97"/>
      <c r="H3" s="97"/>
      <c r="I3" s="97"/>
    </row>
    <row r="4" spans="1:9">
      <c r="A4" s="103" t="s">
        <v>722</v>
      </c>
      <c r="B4" s="103"/>
      <c r="C4" s="103"/>
      <c r="D4" s="103"/>
    </row>
    <row r="5" spans="1:9" ht="16.5" customHeight="1" thickBot="1">
      <c r="B5" s="104" t="s">
        <v>205</v>
      </c>
      <c r="C5" s="104"/>
      <c r="D5" s="104"/>
      <c r="E5" s="104"/>
      <c r="F5" s="121" t="s">
        <v>206</v>
      </c>
      <c r="G5" s="121"/>
      <c r="H5" s="121"/>
      <c r="I5" s="121"/>
    </row>
    <row r="6" spans="1:9" ht="53.25" customHeight="1" thickBot="1">
      <c r="A6" s="17" t="s">
        <v>191</v>
      </c>
      <c r="B6" s="9" t="s">
        <v>10</v>
      </c>
      <c r="C6" s="9" t="s">
        <v>12</v>
      </c>
      <c r="D6" s="9" t="s">
        <v>251</v>
      </c>
      <c r="E6" s="50" t="s">
        <v>723</v>
      </c>
      <c r="F6" s="9" t="s">
        <v>10</v>
      </c>
      <c r="G6" s="9" t="s">
        <v>12</v>
      </c>
      <c r="H6" s="9" t="s">
        <v>251</v>
      </c>
      <c r="I6" s="50" t="s">
        <v>723</v>
      </c>
    </row>
    <row r="7" spans="1:9" ht="23.1" customHeight="1">
      <c r="A7" s="10" t="s">
        <v>48</v>
      </c>
      <c r="B7" s="11">
        <v>2855</v>
      </c>
      <c r="C7" s="11">
        <v>9969943</v>
      </c>
      <c r="D7" s="11">
        <v>-11579096</v>
      </c>
      <c r="E7" s="11">
        <v>-1609153</v>
      </c>
      <c r="F7" s="11">
        <v>2855</v>
      </c>
      <c r="G7" s="11">
        <v>9969943</v>
      </c>
      <c r="H7" s="11">
        <v>-5017733</v>
      </c>
      <c r="I7" s="11">
        <v>4952210</v>
      </c>
    </row>
    <row r="8" spans="1:9" ht="23.1" customHeight="1">
      <c r="A8" s="10" t="s">
        <v>32</v>
      </c>
      <c r="B8" s="11">
        <v>7022020</v>
      </c>
      <c r="C8" s="11">
        <v>4285866737</v>
      </c>
      <c r="D8" s="11">
        <v>-4473985908</v>
      </c>
      <c r="E8" s="11">
        <v>-188119171</v>
      </c>
      <c r="F8" s="11">
        <v>7022020</v>
      </c>
      <c r="G8" s="11">
        <v>4285866737</v>
      </c>
      <c r="H8" s="11">
        <v>-6912957314</v>
      </c>
      <c r="I8" s="11">
        <v>-2627090577</v>
      </c>
    </row>
    <row r="9" spans="1:9" ht="23.1" customHeight="1">
      <c r="A9" s="10" t="s">
        <v>39</v>
      </c>
      <c r="B9" s="11">
        <v>271801500</v>
      </c>
      <c r="C9" s="11">
        <v>593865049807</v>
      </c>
      <c r="D9" s="11">
        <v>-724230031668</v>
      </c>
      <c r="E9" s="11">
        <v>-130364981861</v>
      </c>
      <c r="F9" s="11">
        <v>271801500</v>
      </c>
      <c r="G9" s="11">
        <v>593865049807</v>
      </c>
      <c r="H9" s="11">
        <v>-664093824926</v>
      </c>
      <c r="I9" s="11">
        <v>-70228775119</v>
      </c>
    </row>
    <row r="10" spans="1:9" ht="23.1" customHeight="1">
      <c r="A10" s="10" t="s">
        <v>24</v>
      </c>
      <c r="B10" s="11">
        <v>104214503</v>
      </c>
      <c r="C10" s="11">
        <v>230295034056</v>
      </c>
      <c r="D10" s="11">
        <v>-225097098713</v>
      </c>
      <c r="E10" s="11">
        <v>5197935343</v>
      </c>
      <c r="F10" s="11">
        <v>104214503</v>
      </c>
      <c r="G10" s="11">
        <v>230295034056</v>
      </c>
      <c r="H10" s="11">
        <v>-159336291062</v>
      </c>
      <c r="I10" s="11">
        <v>70958742994</v>
      </c>
    </row>
    <row r="11" spans="1:9" ht="23.1" customHeight="1">
      <c r="A11" s="10" t="s">
        <v>19</v>
      </c>
      <c r="B11" s="11">
        <v>647537</v>
      </c>
      <c r="C11" s="11">
        <v>2603058725</v>
      </c>
      <c r="D11" s="11">
        <v>-2932634065</v>
      </c>
      <c r="E11" s="11">
        <v>-329575340</v>
      </c>
      <c r="F11" s="11">
        <v>647537</v>
      </c>
      <c r="G11" s="11">
        <v>2603058725</v>
      </c>
      <c r="H11" s="11">
        <v>-3616706299</v>
      </c>
      <c r="I11" s="11">
        <v>-1013647574</v>
      </c>
    </row>
    <row r="12" spans="1:9" ht="23.1" customHeight="1">
      <c r="A12" s="10" t="s">
        <v>23</v>
      </c>
      <c r="B12" s="11">
        <v>392712000</v>
      </c>
      <c r="C12" s="11">
        <v>928702990007</v>
      </c>
      <c r="D12" s="11">
        <v>-1091653987624</v>
      </c>
      <c r="E12" s="11">
        <v>-162950997617</v>
      </c>
      <c r="F12" s="11">
        <v>392712000</v>
      </c>
      <c r="G12" s="11">
        <v>928702990007</v>
      </c>
      <c r="H12" s="11">
        <v>-1050581708986</v>
      </c>
      <c r="I12" s="11">
        <v>-121878718979</v>
      </c>
    </row>
    <row r="13" spans="1:9" ht="23.1" customHeight="1">
      <c r="A13" s="10" t="s">
        <v>29</v>
      </c>
      <c r="B13" s="11">
        <v>1115597</v>
      </c>
      <c r="C13" s="11">
        <v>1957312989</v>
      </c>
      <c r="D13" s="11">
        <v>-2408659381</v>
      </c>
      <c r="E13" s="11">
        <v>-451346392</v>
      </c>
      <c r="F13" s="11">
        <v>1115597</v>
      </c>
      <c r="G13" s="11">
        <v>1957312989</v>
      </c>
      <c r="H13" s="11">
        <v>-2824840971</v>
      </c>
      <c r="I13" s="11">
        <v>-867527982</v>
      </c>
    </row>
    <row r="14" spans="1:9" ht="23.1" customHeight="1">
      <c r="A14" s="10" t="s">
        <v>40</v>
      </c>
      <c r="B14" s="11">
        <v>3482000</v>
      </c>
      <c r="C14" s="11">
        <v>2495584397</v>
      </c>
      <c r="D14" s="11">
        <v>-2616622641</v>
      </c>
      <c r="E14" s="11">
        <v>-121038244</v>
      </c>
      <c r="F14" s="11">
        <v>3482000</v>
      </c>
      <c r="G14" s="11">
        <v>2495584397</v>
      </c>
      <c r="H14" s="11">
        <v>-3767709579</v>
      </c>
      <c r="I14" s="11">
        <v>-1272125182</v>
      </c>
    </row>
    <row r="15" spans="1:9" ht="23.1" customHeight="1">
      <c r="A15" s="10" t="s">
        <v>46</v>
      </c>
      <c r="B15" s="11">
        <v>2174750</v>
      </c>
      <c r="C15" s="11">
        <v>9397389104</v>
      </c>
      <c r="D15" s="11">
        <v>-9769168474</v>
      </c>
      <c r="E15" s="11">
        <v>-371779370</v>
      </c>
      <c r="F15" s="11">
        <v>2174750</v>
      </c>
      <c r="G15" s="11">
        <v>9397389104</v>
      </c>
      <c r="H15" s="11">
        <v>-11006498242</v>
      </c>
      <c r="I15" s="11">
        <v>-1609109138</v>
      </c>
    </row>
    <row r="16" spans="1:9" ht="23.1" customHeight="1">
      <c r="A16" s="10" t="s">
        <v>20</v>
      </c>
      <c r="B16" s="11">
        <v>119000</v>
      </c>
      <c r="C16" s="11">
        <v>173652586</v>
      </c>
      <c r="D16" s="11">
        <v>-180750104</v>
      </c>
      <c r="E16" s="11">
        <v>-7097518</v>
      </c>
      <c r="F16" s="11">
        <v>119000</v>
      </c>
      <c r="G16" s="11">
        <v>173652586</v>
      </c>
      <c r="H16" s="11">
        <v>-215291349</v>
      </c>
      <c r="I16" s="11">
        <v>-41638763</v>
      </c>
    </row>
    <row r="17" spans="1:9" ht="23.1" customHeight="1">
      <c r="A17" s="10" t="s">
        <v>33</v>
      </c>
      <c r="B17" s="11">
        <v>3930429</v>
      </c>
      <c r="C17" s="11">
        <v>25473920022</v>
      </c>
      <c r="D17" s="11">
        <v>-28232431419</v>
      </c>
      <c r="E17" s="11">
        <v>-2758511397</v>
      </c>
      <c r="F17" s="11">
        <v>3930429</v>
      </c>
      <c r="G17" s="11">
        <v>25473920022</v>
      </c>
      <c r="H17" s="11">
        <v>-27974027248</v>
      </c>
      <c r="I17" s="11">
        <v>-2500107226</v>
      </c>
    </row>
    <row r="18" spans="1:9" ht="23.1" customHeight="1">
      <c r="A18" s="10" t="s">
        <v>30</v>
      </c>
      <c r="B18" s="11">
        <v>187755063</v>
      </c>
      <c r="C18" s="11">
        <v>365250410178</v>
      </c>
      <c r="D18" s="11">
        <v>-390550011564</v>
      </c>
      <c r="E18" s="11">
        <v>-25299601386</v>
      </c>
      <c r="F18" s="11">
        <v>187755063</v>
      </c>
      <c r="G18" s="11">
        <v>365250410178</v>
      </c>
      <c r="H18" s="11">
        <v>-399415147744</v>
      </c>
      <c r="I18" s="11">
        <v>-34164737566</v>
      </c>
    </row>
    <row r="19" spans="1:9" ht="23.1" customHeight="1">
      <c r="A19" s="10" t="s">
        <v>41</v>
      </c>
      <c r="B19" s="11">
        <v>33586</v>
      </c>
      <c r="C19" s="11">
        <v>3388695578</v>
      </c>
      <c r="D19" s="11">
        <v>-3577327400</v>
      </c>
      <c r="E19" s="11">
        <v>-188631822</v>
      </c>
      <c r="F19" s="11">
        <v>33586</v>
      </c>
      <c r="G19" s="11">
        <v>3388695578</v>
      </c>
      <c r="H19" s="11">
        <v>-4408407156</v>
      </c>
      <c r="I19" s="11">
        <v>-1019711578</v>
      </c>
    </row>
    <row r="20" spans="1:9" ht="23.1" customHeight="1">
      <c r="A20" s="10" t="s">
        <v>36</v>
      </c>
      <c r="B20" s="11">
        <v>486656</v>
      </c>
      <c r="C20" s="11">
        <v>3647553395</v>
      </c>
      <c r="D20" s="11">
        <v>-4039399317</v>
      </c>
      <c r="E20" s="11">
        <v>-391845922</v>
      </c>
      <c r="F20" s="11">
        <v>486656</v>
      </c>
      <c r="G20" s="11">
        <v>3647553395</v>
      </c>
      <c r="H20" s="11">
        <v>-7314162297</v>
      </c>
      <c r="I20" s="11">
        <v>-3666608902</v>
      </c>
    </row>
    <row r="21" spans="1:9" ht="23.1" customHeight="1">
      <c r="A21" s="10" t="s">
        <v>47</v>
      </c>
      <c r="B21" s="11">
        <v>45000</v>
      </c>
      <c r="C21" s="11">
        <v>288075691</v>
      </c>
      <c r="D21" s="11">
        <v>-326098104</v>
      </c>
      <c r="E21" s="11">
        <v>-38022413</v>
      </c>
      <c r="F21" s="11">
        <v>45000</v>
      </c>
      <c r="G21" s="11">
        <v>288075691</v>
      </c>
      <c r="H21" s="11">
        <v>-343618580</v>
      </c>
      <c r="I21" s="11">
        <v>-55542889</v>
      </c>
    </row>
    <row r="22" spans="1:9" ht="23.1" customHeight="1">
      <c r="A22" s="10" t="s">
        <v>45</v>
      </c>
      <c r="B22" s="11">
        <v>2000</v>
      </c>
      <c r="C22" s="11">
        <v>16004206</v>
      </c>
      <c r="D22" s="11">
        <v>-16302421</v>
      </c>
      <c r="E22" s="11">
        <v>-298215</v>
      </c>
      <c r="F22" s="11">
        <v>2000</v>
      </c>
      <c r="G22" s="11">
        <v>16004206</v>
      </c>
      <c r="H22" s="11">
        <v>-16805576</v>
      </c>
      <c r="I22" s="11">
        <v>-801370</v>
      </c>
    </row>
    <row r="23" spans="1:9" ht="23.1" customHeight="1">
      <c r="A23" s="10" t="s">
        <v>22</v>
      </c>
      <c r="B23" s="11">
        <v>1577000</v>
      </c>
      <c r="C23" s="11">
        <v>1365394278</v>
      </c>
      <c r="D23" s="11">
        <v>-1567509867</v>
      </c>
      <c r="E23" s="11">
        <v>-202115589</v>
      </c>
      <c r="F23" s="11">
        <v>1577000</v>
      </c>
      <c r="G23" s="11">
        <v>1365394278</v>
      </c>
      <c r="H23" s="11">
        <v>-1736329995</v>
      </c>
      <c r="I23" s="11">
        <v>-370935717</v>
      </c>
    </row>
    <row r="24" spans="1:9" ht="23.1" customHeight="1">
      <c r="A24" s="10" t="s">
        <v>25</v>
      </c>
      <c r="B24" s="11">
        <v>8400000</v>
      </c>
      <c r="C24" s="11">
        <v>22478253841</v>
      </c>
      <c r="D24" s="11">
        <v>-24333129114</v>
      </c>
      <c r="E24" s="11">
        <v>-1854875273</v>
      </c>
      <c r="F24" s="11">
        <v>8400000</v>
      </c>
      <c r="G24" s="11">
        <v>22478253841</v>
      </c>
      <c r="H24" s="11">
        <v>-26899808054</v>
      </c>
      <c r="I24" s="11">
        <v>-4421554213</v>
      </c>
    </row>
    <row r="25" spans="1:9" ht="23.1" customHeight="1">
      <c r="A25" s="10" t="s">
        <v>42</v>
      </c>
      <c r="B25" s="11">
        <v>68032054</v>
      </c>
      <c r="C25" s="11">
        <v>26104123628</v>
      </c>
      <c r="D25" s="11">
        <v>-29758708932</v>
      </c>
      <c r="E25" s="11">
        <v>-3654585304</v>
      </c>
      <c r="F25" s="11">
        <v>68032054</v>
      </c>
      <c r="G25" s="11">
        <v>26104123628</v>
      </c>
      <c r="H25" s="11">
        <v>-28902000027</v>
      </c>
      <c r="I25" s="11">
        <v>-2797876399</v>
      </c>
    </row>
    <row r="26" spans="1:9" ht="23.1" customHeight="1">
      <c r="A26" s="10" t="s">
        <v>31</v>
      </c>
      <c r="B26" s="11">
        <v>77611598</v>
      </c>
      <c r="C26" s="11">
        <v>188468116795</v>
      </c>
      <c r="D26" s="11">
        <v>-185210116901</v>
      </c>
      <c r="E26" s="11">
        <v>3257999894</v>
      </c>
      <c r="F26" s="11">
        <v>77611598</v>
      </c>
      <c r="G26" s="11">
        <v>188468116795</v>
      </c>
      <c r="H26" s="11">
        <v>-152947208635</v>
      </c>
      <c r="I26" s="11">
        <v>35520908160</v>
      </c>
    </row>
    <row r="27" spans="1:9" ht="23.1" customHeight="1">
      <c r="A27" s="10" t="s">
        <v>44</v>
      </c>
      <c r="B27" s="11">
        <v>679017</v>
      </c>
      <c r="C27" s="11">
        <v>1468749626</v>
      </c>
      <c r="D27" s="11">
        <v>-1910184486</v>
      </c>
      <c r="E27" s="11">
        <v>-441434860</v>
      </c>
      <c r="F27" s="11">
        <v>679017</v>
      </c>
      <c r="G27" s="11">
        <v>1468749626</v>
      </c>
      <c r="H27" s="11">
        <v>-1977187502</v>
      </c>
      <c r="I27" s="11">
        <v>-508437876</v>
      </c>
    </row>
    <row r="28" spans="1:9" ht="23.1" customHeight="1">
      <c r="A28" s="10" t="s">
        <v>21</v>
      </c>
      <c r="B28" s="11">
        <v>22579</v>
      </c>
      <c r="C28" s="11">
        <v>73236911</v>
      </c>
      <c r="D28" s="11">
        <v>-90811077</v>
      </c>
      <c r="E28" s="11">
        <v>-17574166</v>
      </c>
      <c r="F28" s="11">
        <v>22579</v>
      </c>
      <c r="G28" s="11">
        <v>73236911</v>
      </c>
      <c r="H28" s="11">
        <v>-139837097</v>
      </c>
      <c r="I28" s="11">
        <v>-66600186</v>
      </c>
    </row>
    <row r="29" spans="1:9" ht="23.1" customHeight="1">
      <c r="A29" s="10" t="s">
        <v>34</v>
      </c>
      <c r="B29" s="11">
        <v>9060000</v>
      </c>
      <c r="C29" s="11">
        <v>5673838591</v>
      </c>
      <c r="D29" s="11">
        <v>-6864123946</v>
      </c>
      <c r="E29" s="11">
        <v>-1190285355</v>
      </c>
      <c r="F29" s="11">
        <v>9060000</v>
      </c>
      <c r="G29" s="11">
        <v>5673838591</v>
      </c>
      <c r="H29" s="11">
        <v>-6618669395</v>
      </c>
      <c r="I29" s="11">
        <v>-944830804</v>
      </c>
    </row>
    <row r="30" spans="1:9" ht="23.1" customHeight="1">
      <c r="A30" s="10" t="s">
        <v>26</v>
      </c>
      <c r="B30" s="11">
        <v>700000</v>
      </c>
      <c r="C30" s="11">
        <v>5671055250</v>
      </c>
      <c r="D30" s="11">
        <v>-6610432500</v>
      </c>
      <c r="E30" s="11">
        <v>-939377250</v>
      </c>
      <c r="F30" s="11">
        <v>700000</v>
      </c>
      <c r="G30" s="11">
        <v>5671055250</v>
      </c>
      <c r="H30" s="11">
        <v>-5704288632</v>
      </c>
      <c r="I30" s="11">
        <v>-33233382</v>
      </c>
    </row>
    <row r="31" spans="1:9" ht="23.1" customHeight="1">
      <c r="A31" s="10" t="s">
        <v>43</v>
      </c>
      <c r="B31" s="11">
        <v>133070000</v>
      </c>
      <c r="C31" s="11">
        <v>661258889271</v>
      </c>
      <c r="D31" s="11">
        <v>-637605258057</v>
      </c>
      <c r="E31" s="11">
        <v>23653631214</v>
      </c>
      <c r="F31" s="11">
        <v>133070000</v>
      </c>
      <c r="G31" s="11">
        <v>661258889271</v>
      </c>
      <c r="H31" s="11">
        <v>-638950354034</v>
      </c>
      <c r="I31" s="11">
        <v>22308535237</v>
      </c>
    </row>
    <row r="32" spans="1:9" ht="23.1" customHeight="1">
      <c r="A32" s="10" t="s">
        <v>35</v>
      </c>
      <c r="B32" s="11">
        <v>799230000</v>
      </c>
      <c r="C32" s="11">
        <v>936738345466</v>
      </c>
      <c r="D32" s="11">
        <v>-939640206559</v>
      </c>
      <c r="E32" s="11">
        <v>-2901861093</v>
      </c>
      <c r="F32" s="11">
        <v>799230000</v>
      </c>
      <c r="G32" s="11">
        <v>936738345466</v>
      </c>
      <c r="H32" s="11">
        <v>-925183937160</v>
      </c>
      <c r="I32" s="11">
        <v>11554408306</v>
      </c>
    </row>
    <row r="33" spans="1:9" ht="23.1" customHeight="1">
      <c r="A33" s="10" t="s">
        <v>50</v>
      </c>
      <c r="B33" s="11">
        <v>5562250</v>
      </c>
      <c r="C33" s="11">
        <v>36169886427</v>
      </c>
      <c r="D33" s="11">
        <v>-38766154309</v>
      </c>
      <c r="E33" s="11">
        <v>-2596267882</v>
      </c>
      <c r="F33" s="11">
        <v>5562250</v>
      </c>
      <c r="G33" s="11">
        <v>36169886427</v>
      </c>
      <c r="H33" s="11">
        <v>-39724481963</v>
      </c>
      <c r="I33" s="11">
        <v>-3554595536</v>
      </c>
    </row>
    <row r="34" spans="1:9" ht="23.1" customHeight="1">
      <c r="A34" s="10" t="s">
        <v>27</v>
      </c>
      <c r="B34" s="11">
        <v>64432</v>
      </c>
      <c r="C34" s="11">
        <v>1257274601</v>
      </c>
      <c r="D34" s="11">
        <v>-1213081048</v>
      </c>
      <c r="E34" s="11">
        <v>44193553</v>
      </c>
      <c r="F34" s="11">
        <v>64432</v>
      </c>
      <c r="G34" s="11">
        <v>1257274601</v>
      </c>
      <c r="H34" s="11">
        <v>-1295689333</v>
      </c>
      <c r="I34" s="11">
        <v>-38414732</v>
      </c>
    </row>
    <row r="35" spans="1:9" ht="23.1" customHeight="1">
      <c r="A35" s="10" t="s">
        <v>28</v>
      </c>
      <c r="B35" s="11">
        <v>18175034</v>
      </c>
      <c r="C35" s="11">
        <v>98283895463</v>
      </c>
      <c r="D35" s="11">
        <v>-100741666984</v>
      </c>
      <c r="E35" s="11">
        <v>-2457771521</v>
      </c>
      <c r="F35" s="11">
        <v>18175034</v>
      </c>
      <c r="G35" s="11">
        <v>98283895463</v>
      </c>
      <c r="H35" s="11">
        <v>-101000340516</v>
      </c>
      <c r="I35" s="11">
        <v>-2716445053</v>
      </c>
    </row>
    <row r="36" spans="1:9" ht="23.1" customHeight="1">
      <c r="A36" s="10" t="s">
        <v>37</v>
      </c>
      <c r="B36" s="11">
        <v>10561853</v>
      </c>
      <c r="C36" s="11">
        <v>36463061646</v>
      </c>
      <c r="D36" s="11">
        <v>-39612764637</v>
      </c>
      <c r="E36" s="11">
        <v>-3149702991</v>
      </c>
      <c r="F36" s="11">
        <v>10561853</v>
      </c>
      <c r="G36" s="11">
        <v>36463061646</v>
      </c>
      <c r="H36" s="11">
        <v>-48424651420</v>
      </c>
      <c r="I36" s="11">
        <v>-11961589774</v>
      </c>
    </row>
    <row r="37" spans="1:9" ht="23.1" customHeight="1">
      <c r="A37" s="10" t="s">
        <v>49</v>
      </c>
      <c r="B37" s="11">
        <v>1563000</v>
      </c>
      <c r="C37" s="11">
        <v>3848515274</v>
      </c>
      <c r="D37" s="11">
        <v>-4261799515</v>
      </c>
      <c r="E37" s="11">
        <v>-413284241</v>
      </c>
      <c r="F37" s="11">
        <v>1563000</v>
      </c>
      <c r="G37" s="11">
        <v>3848515274</v>
      </c>
      <c r="H37" s="11">
        <v>-3686553850</v>
      </c>
      <c r="I37" s="11">
        <v>161961424</v>
      </c>
    </row>
    <row r="38" spans="1:9" ht="23.1" customHeight="1">
      <c r="A38" s="10" t="s">
        <v>38</v>
      </c>
      <c r="B38" s="11">
        <v>101000</v>
      </c>
      <c r="C38" s="11">
        <v>2364397629</v>
      </c>
      <c r="D38" s="11">
        <v>-2976512045</v>
      </c>
      <c r="E38" s="11">
        <v>-612114416</v>
      </c>
      <c r="F38" s="11">
        <v>101000</v>
      </c>
      <c r="G38" s="11">
        <v>2364397629</v>
      </c>
      <c r="H38" s="11">
        <v>-1922460989</v>
      </c>
      <c r="I38" s="11">
        <v>441936640</v>
      </c>
    </row>
    <row r="39" spans="1:9" ht="23.1" customHeight="1">
      <c r="A39" s="10" t="s">
        <v>87</v>
      </c>
      <c r="B39" s="11">
        <v>250000</v>
      </c>
      <c r="C39" s="11">
        <v>249954687500</v>
      </c>
      <c r="D39" s="11">
        <v>-250040312500</v>
      </c>
      <c r="E39" s="11">
        <v>-85625000</v>
      </c>
      <c r="F39" s="11">
        <v>250000</v>
      </c>
      <c r="G39" s="11">
        <v>249954687500</v>
      </c>
      <c r="H39" s="11">
        <v>-250040312500</v>
      </c>
      <c r="I39" s="11">
        <v>-85625000</v>
      </c>
    </row>
    <row r="40" spans="1:9" ht="23.1" customHeight="1">
      <c r="A40" s="10" t="s">
        <v>91</v>
      </c>
      <c r="B40" s="11">
        <v>370000</v>
      </c>
      <c r="C40" s="11">
        <v>369932937500</v>
      </c>
      <c r="D40" s="11">
        <v>-369932937500</v>
      </c>
      <c r="E40" s="11">
        <v>0</v>
      </c>
      <c r="F40" s="11">
        <v>370000</v>
      </c>
      <c r="G40" s="11">
        <v>369932937500</v>
      </c>
      <c r="H40" s="11">
        <v>-370048937500</v>
      </c>
      <c r="I40" s="11">
        <v>-116000000</v>
      </c>
    </row>
    <row r="41" spans="1:9" ht="23.1" customHeight="1">
      <c r="A41" s="10" t="s">
        <v>94</v>
      </c>
      <c r="B41" s="11">
        <v>100000</v>
      </c>
      <c r="C41" s="11">
        <v>99981875000</v>
      </c>
      <c r="D41" s="11">
        <v>-99981875000</v>
      </c>
      <c r="E41" s="11">
        <v>0</v>
      </c>
      <c r="F41" s="11">
        <v>100000</v>
      </c>
      <c r="G41" s="11">
        <v>99981875000</v>
      </c>
      <c r="H41" s="11">
        <v>-100015625000</v>
      </c>
      <c r="I41" s="11">
        <v>-33750000</v>
      </c>
    </row>
    <row r="42" spans="1:9" ht="23.1" customHeight="1">
      <c r="A42" s="10" t="s">
        <v>97</v>
      </c>
      <c r="B42" s="11">
        <v>1214000</v>
      </c>
      <c r="C42" s="11">
        <v>1213779962500</v>
      </c>
      <c r="D42" s="11">
        <v>-1213779962500</v>
      </c>
      <c r="E42" s="11">
        <v>0</v>
      </c>
      <c r="F42" s="11">
        <v>1214000</v>
      </c>
      <c r="G42" s="11">
        <v>1213779962500</v>
      </c>
      <c r="H42" s="11">
        <v>-1214041154984</v>
      </c>
      <c r="I42" s="11">
        <v>-261192484</v>
      </c>
    </row>
    <row r="43" spans="1:9" ht="23.1" customHeight="1">
      <c r="A43" s="10" t="s">
        <v>100</v>
      </c>
      <c r="B43" s="11">
        <v>3813300</v>
      </c>
      <c r="C43" s="11">
        <v>3812608839375</v>
      </c>
      <c r="D43" s="11">
        <v>-3812617291522</v>
      </c>
      <c r="E43" s="11">
        <v>-8452147</v>
      </c>
      <c r="F43" s="11">
        <v>3813300</v>
      </c>
      <c r="G43" s="11">
        <v>3812608839375</v>
      </c>
      <c r="H43" s="11">
        <v>-3813870690490</v>
      </c>
      <c r="I43" s="11">
        <v>-1261851115</v>
      </c>
    </row>
    <row r="44" spans="1:9" ht="23.1" customHeight="1">
      <c r="A44" s="10" t="s">
        <v>103</v>
      </c>
      <c r="B44" s="11">
        <v>525000</v>
      </c>
      <c r="C44" s="11">
        <v>524904843750</v>
      </c>
      <c r="D44" s="11">
        <v>-524878341346</v>
      </c>
      <c r="E44" s="11">
        <v>26502404</v>
      </c>
      <c r="F44" s="11">
        <v>525000</v>
      </c>
      <c r="G44" s="11">
        <v>524904843750</v>
      </c>
      <c r="H44" s="11">
        <v>-525016153846</v>
      </c>
      <c r="I44" s="11">
        <v>-111310096</v>
      </c>
    </row>
    <row r="45" spans="1:9" ht="23.1" customHeight="1">
      <c r="A45" s="10" t="s">
        <v>106</v>
      </c>
      <c r="B45" s="11">
        <v>750000</v>
      </c>
      <c r="C45" s="11">
        <v>749864062500</v>
      </c>
      <c r="D45" s="11">
        <v>-749949687500</v>
      </c>
      <c r="E45" s="11">
        <v>-85625000</v>
      </c>
      <c r="F45" s="11">
        <v>750000</v>
      </c>
      <c r="G45" s="11">
        <v>749864062500</v>
      </c>
      <c r="H45" s="11">
        <v>-750040312500</v>
      </c>
      <c r="I45" s="11">
        <v>-176250000</v>
      </c>
    </row>
    <row r="46" spans="1:9" ht="23.1" customHeight="1">
      <c r="A46" s="10" t="s">
        <v>109</v>
      </c>
      <c r="B46" s="11">
        <v>4500000</v>
      </c>
      <c r="C46" s="11">
        <v>4499184375000</v>
      </c>
      <c r="D46" s="11">
        <v>-4499184375000</v>
      </c>
      <c r="E46" s="11">
        <v>0</v>
      </c>
      <c r="F46" s="11">
        <v>4500000</v>
      </c>
      <c r="G46" s="11">
        <v>4499184375000</v>
      </c>
      <c r="H46" s="11">
        <v>-4500000000000</v>
      </c>
      <c r="I46" s="11">
        <v>-815625000</v>
      </c>
    </row>
    <row r="47" spans="1:9" ht="23.1" customHeight="1">
      <c r="A47" s="10" t="s">
        <v>110</v>
      </c>
      <c r="B47" s="11">
        <v>500000</v>
      </c>
      <c r="C47" s="11">
        <v>499909375000</v>
      </c>
      <c r="D47" s="11">
        <v>-500000000000</v>
      </c>
      <c r="E47" s="11">
        <v>-90625000</v>
      </c>
      <c r="F47" s="11">
        <v>500000</v>
      </c>
      <c r="G47" s="11">
        <v>499909375000</v>
      </c>
      <c r="H47" s="11">
        <v>-500000000000</v>
      </c>
      <c r="I47" s="11">
        <v>-90625000</v>
      </c>
    </row>
    <row r="48" spans="1:9" ht="23.1" customHeight="1">
      <c r="A48" s="10" t="s">
        <v>724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-107634724</v>
      </c>
    </row>
    <row r="49" spans="1:9" ht="23.1" customHeight="1">
      <c r="A49" s="10" t="s">
        <v>51</v>
      </c>
      <c r="B49" s="11">
        <v>1112450</v>
      </c>
      <c r="C49" s="11">
        <v>8017274188.125</v>
      </c>
      <c r="D49" s="11">
        <f>Table11[[#This Row],[-1609153.0]]-Table11[[#This Row],[9969943.0]]</f>
        <v>-8721574213.125</v>
      </c>
      <c r="E49" s="11">
        <v>-704300025</v>
      </c>
      <c r="F49" s="11">
        <v>1112450</v>
      </c>
      <c r="G49" s="11">
        <v>8017274188.125</v>
      </c>
      <c r="H49" s="11">
        <v>-8721574213.125</v>
      </c>
      <c r="I49" s="11">
        <v>-704300025</v>
      </c>
    </row>
    <row r="50" spans="1:9" ht="23.1" customHeight="1">
      <c r="A50" s="10" t="s">
        <v>725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52066460</v>
      </c>
    </row>
    <row r="51" spans="1:9" ht="23.1" customHeight="1">
      <c r="A51" s="10" t="s">
        <v>113</v>
      </c>
      <c r="B51" s="11">
        <v>400000</v>
      </c>
      <c r="C51" s="11">
        <v>779799150</v>
      </c>
      <c r="D51" s="11">
        <v>-2399382000</v>
      </c>
      <c r="E51" s="11">
        <v>-1619582850</v>
      </c>
      <c r="F51" s="11">
        <v>400000</v>
      </c>
      <c r="G51" s="11">
        <v>779799150</v>
      </c>
      <c r="H51" s="11">
        <v>-1662273772</v>
      </c>
      <c r="I51" s="11">
        <v>-882474622</v>
      </c>
    </row>
    <row r="52" spans="1:9" ht="23.1" customHeight="1">
      <c r="A52" s="10" t="s">
        <v>115</v>
      </c>
      <c r="B52" s="11">
        <v>200000</v>
      </c>
      <c r="C52" s="11">
        <v>815789880</v>
      </c>
      <c r="D52" s="11">
        <v>-1179696150</v>
      </c>
      <c r="E52" s="11">
        <v>-363906270</v>
      </c>
      <c r="F52" s="11">
        <v>200000</v>
      </c>
      <c r="G52" s="11">
        <v>815789880</v>
      </c>
      <c r="H52" s="11">
        <v>-1170298350</v>
      </c>
      <c r="I52" s="11">
        <v>-354508470</v>
      </c>
    </row>
    <row r="53" spans="1:9" ht="23.1" customHeight="1">
      <c r="A53" s="10" t="s">
        <v>598</v>
      </c>
      <c r="B53" s="11">
        <v>13675000</v>
      </c>
      <c r="C53" s="11">
        <v>0</v>
      </c>
      <c r="D53" s="11">
        <v>-239870000</v>
      </c>
      <c r="E53" s="11">
        <v>-239870000</v>
      </c>
      <c r="F53" s="11">
        <v>0</v>
      </c>
      <c r="G53" s="11">
        <v>0</v>
      </c>
      <c r="H53" s="11">
        <v>0</v>
      </c>
      <c r="I53" s="11">
        <v>0</v>
      </c>
    </row>
    <row r="54" spans="1:9" ht="23.1" customHeight="1">
      <c r="A54" s="10" t="s">
        <v>600</v>
      </c>
      <c r="B54" s="11">
        <v>18737000</v>
      </c>
      <c r="C54" s="11">
        <v>0</v>
      </c>
      <c r="D54" s="11">
        <v>988698000</v>
      </c>
      <c r="E54" s="11">
        <v>988698000</v>
      </c>
      <c r="F54" s="11">
        <v>0</v>
      </c>
      <c r="G54" s="11">
        <v>0</v>
      </c>
      <c r="H54" s="11">
        <v>0</v>
      </c>
      <c r="I54" s="11">
        <v>0</v>
      </c>
    </row>
    <row r="55" spans="1:9" ht="23.1" customHeight="1">
      <c r="A55" s="10" t="s">
        <v>580</v>
      </c>
      <c r="B55" s="11">
        <v>72150000</v>
      </c>
      <c r="C55" s="11">
        <v>0</v>
      </c>
      <c r="D55" s="11">
        <v>-605711820</v>
      </c>
      <c r="E55" s="11">
        <v>-605711820</v>
      </c>
      <c r="F55" s="11">
        <v>0</v>
      </c>
      <c r="G55" s="11">
        <v>0</v>
      </c>
      <c r="H55" s="11">
        <v>0</v>
      </c>
      <c r="I55" s="11">
        <v>0</v>
      </c>
    </row>
    <row r="56" spans="1:9" ht="23.1" customHeight="1">
      <c r="A56" s="10" t="s">
        <v>116</v>
      </c>
      <c r="B56" s="11">
        <v>27654000</v>
      </c>
      <c r="C56" s="11">
        <v>0</v>
      </c>
      <c r="D56" s="11">
        <v>799432793</v>
      </c>
      <c r="E56" s="11">
        <v>799432793</v>
      </c>
      <c r="F56" s="11">
        <v>0</v>
      </c>
      <c r="G56" s="11">
        <v>0</v>
      </c>
      <c r="H56" s="11">
        <v>0</v>
      </c>
      <c r="I56" s="11">
        <v>0</v>
      </c>
    </row>
    <row r="57" spans="1:9" ht="23.1" customHeight="1">
      <c r="A57" s="10" t="s">
        <v>603</v>
      </c>
      <c r="B57" s="11">
        <v>128381000</v>
      </c>
      <c r="C57" s="11">
        <v>0</v>
      </c>
      <c r="D57" s="11">
        <v>-4384740662</v>
      </c>
      <c r="E57" s="11">
        <v>-4384740662</v>
      </c>
      <c r="F57" s="11">
        <v>0</v>
      </c>
      <c r="G57" s="11">
        <v>0</v>
      </c>
      <c r="H57" s="11">
        <v>0</v>
      </c>
      <c r="I57" s="11">
        <v>0</v>
      </c>
    </row>
    <row r="58" spans="1:9" ht="23.1" customHeight="1">
      <c r="A58" s="10" t="s">
        <v>677</v>
      </c>
      <c r="B58" s="11">
        <v>41000</v>
      </c>
      <c r="C58" s="11">
        <v>0</v>
      </c>
      <c r="D58" s="11">
        <v>-190000</v>
      </c>
      <c r="E58" s="11">
        <v>-190000</v>
      </c>
      <c r="F58" s="11">
        <v>0</v>
      </c>
      <c r="G58" s="11">
        <v>0</v>
      </c>
      <c r="H58" s="11">
        <v>0</v>
      </c>
      <c r="I58" s="11">
        <v>0</v>
      </c>
    </row>
    <row r="59" spans="1:9" ht="23.1" customHeight="1">
      <c r="A59" s="10" t="s">
        <v>645</v>
      </c>
      <c r="B59" s="11">
        <v>1520000</v>
      </c>
      <c r="C59" s="11">
        <v>0</v>
      </c>
      <c r="D59" s="11">
        <v>32720000</v>
      </c>
      <c r="E59" s="11">
        <v>32720000</v>
      </c>
      <c r="F59" s="11">
        <v>0</v>
      </c>
      <c r="G59" s="11">
        <v>0</v>
      </c>
      <c r="H59" s="11">
        <v>0</v>
      </c>
      <c r="I59" s="11">
        <v>0</v>
      </c>
    </row>
    <row r="60" spans="1:9" ht="23.1" customHeight="1">
      <c r="A60" s="10" t="s">
        <v>635</v>
      </c>
      <c r="B60" s="11">
        <v>1701000</v>
      </c>
      <c r="C60" s="11">
        <v>0</v>
      </c>
      <c r="D60" s="11">
        <v>9147000</v>
      </c>
      <c r="E60" s="11">
        <v>9147000</v>
      </c>
      <c r="F60" s="11">
        <v>0</v>
      </c>
      <c r="G60" s="11">
        <v>0</v>
      </c>
      <c r="H60" s="11">
        <v>0</v>
      </c>
      <c r="I60" s="11">
        <v>0</v>
      </c>
    </row>
    <row r="61" spans="1:9" ht="23.1" customHeight="1">
      <c r="A61" s="10" t="s">
        <v>632</v>
      </c>
      <c r="B61" s="11">
        <v>64556000</v>
      </c>
      <c r="C61" s="11">
        <v>0</v>
      </c>
      <c r="D61" s="11">
        <v>881861377</v>
      </c>
      <c r="E61" s="11">
        <v>881861377</v>
      </c>
      <c r="F61" s="11">
        <v>0</v>
      </c>
      <c r="G61" s="11">
        <v>0</v>
      </c>
      <c r="H61" s="11">
        <v>0</v>
      </c>
      <c r="I61" s="11">
        <v>0</v>
      </c>
    </row>
    <row r="62" spans="1:9" ht="23.1" customHeight="1">
      <c r="A62" s="10" t="s">
        <v>671</v>
      </c>
      <c r="B62" s="11">
        <v>1000000</v>
      </c>
      <c r="C62" s="11">
        <v>0</v>
      </c>
      <c r="D62" s="11">
        <v>-8000000</v>
      </c>
      <c r="E62" s="11">
        <v>-8000000</v>
      </c>
      <c r="F62" s="11">
        <v>0</v>
      </c>
      <c r="G62" s="11">
        <v>0</v>
      </c>
      <c r="H62" s="11">
        <v>0</v>
      </c>
      <c r="I62" s="11">
        <v>0</v>
      </c>
    </row>
    <row r="63" spans="1:9" ht="23.1" customHeight="1">
      <c r="A63" s="10" t="s">
        <v>638</v>
      </c>
      <c r="B63" s="11">
        <v>9115000</v>
      </c>
      <c r="C63" s="11">
        <v>0</v>
      </c>
      <c r="D63" s="11">
        <v>204949000</v>
      </c>
      <c r="E63" s="11">
        <v>204949000</v>
      </c>
      <c r="F63" s="11">
        <v>0</v>
      </c>
      <c r="G63" s="11">
        <v>0</v>
      </c>
      <c r="H63" s="11">
        <v>0</v>
      </c>
      <c r="I63" s="11">
        <v>0</v>
      </c>
    </row>
    <row r="64" spans="1:9" ht="23.1" customHeight="1">
      <c r="A64" s="10" t="s">
        <v>644</v>
      </c>
      <c r="B64" s="11">
        <v>1200000</v>
      </c>
      <c r="C64" s="11">
        <v>0</v>
      </c>
      <c r="D64" s="11">
        <v>264600000</v>
      </c>
      <c r="E64" s="11">
        <v>264600000</v>
      </c>
      <c r="F64" s="11">
        <v>0</v>
      </c>
      <c r="G64" s="11">
        <v>0</v>
      </c>
      <c r="H64" s="11">
        <v>0</v>
      </c>
      <c r="I64" s="11">
        <v>0</v>
      </c>
    </row>
    <row r="65" spans="1:9" ht="23.1" customHeight="1">
      <c r="A65" s="10" t="s">
        <v>678</v>
      </c>
      <c r="B65" s="11">
        <v>2783000</v>
      </c>
      <c r="C65" s="11">
        <v>0</v>
      </c>
      <c r="D65" s="11">
        <v>8349000</v>
      </c>
      <c r="E65" s="11">
        <v>8349000</v>
      </c>
      <c r="F65" s="11">
        <v>0</v>
      </c>
      <c r="G65" s="11">
        <v>0</v>
      </c>
      <c r="H65" s="11">
        <v>0</v>
      </c>
      <c r="I65" s="11">
        <v>0</v>
      </c>
    </row>
    <row r="66" spans="1:9" ht="23.1" customHeight="1">
      <c r="A66" s="10" t="s">
        <v>617</v>
      </c>
      <c r="B66" s="11">
        <v>1000</v>
      </c>
      <c r="C66" s="11">
        <v>0</v>
      </c>
      <c r="D66" s="11">
        <v>-6000</v>
      </c>
      <c r="E66" s="11">
        <v>-6000</v>
      </c>
      <c r="F66" s="11">
        <v>0</v>
      </c>
      <c r="G66" s="11">
        <v>0</v>
      </c>
      <c r="H66" s="11">
        <v>0</v>
      </c>
      <c r="I66" s="11">
        <v>0</v>
      </c>
    </row>
    <row r="67" spans="1:9" ht="23.1" customHeight="1">
      <c r="A67" s="10" t="s">
        <v>593</v>
      </c>
      <c r="B67" s="11">
        <v>1020000</v>
      </c>
      <c r="C67" s="11">
        <v>0</v>
      </c>
      <c r="D67" s="11">
        <v>-724000000</v>
      </c>
      <c r="E67" s="11">
        <v>-724000000</v>
      </c>
      <c r="F67" s="11">
        <v>0</v>
      </c>
      <c r="G67" s="11">
        <v>0</v>
      </c>
      <c r="H67" s="11">
        <v>0</v>
      </c>
      <c r="I67" s="11">
        <v>0</v>
      </c>
    </row>
    <row r="68" spans="1:9" ht="23.1" customHeight="1">
      <c r="A68" s="10" t="s">
        <v>589</v>
      </c>
      <c r="B68" s="11">
        <v>1362000</v>
      </c>
      <c r="C68" s="11">
        <v>0</v>
      </c>
      <c r="D68" s="11">
        <v>-800247956</v>
      </c>
      <c r="E68" s="11">
        <v>-800247956</v>
      </c>
      <c r="F68" s="11">
        <v>0</v>
      </c>
      <c r="G68" s="11">
        <v>0</v>
      </c>
      <c r="H68" s="11">
        <v>0</v>
      </c>
      <c r="I68" s="11">
        <v>0</v>
      </c>
    </row>
    <row r="69" spans="1:9" ht="23.1" customHeight="1">
      <c r="A69" s="10" t="s">
        <v>597</v>
      </c>
      <c r="B69" s="11">
        <v>3810000</v>
      </c>
      <c r="C69" s="11">
        <v>0</v>
      </c>
      <c r="D69" s="11">
        <v>-292075000</v>
      </c>
      <c r="E69" s="11">
        <v>-292075000</v>
      </c>
      <c r="F69" s="11">
        <v>0</v>
      </c>
      <c r="G69" s="11">
        <v>0</v>
      </c>
      <c r="H69" s="11">
        <v>0</v>
      </c>
      <c r="I69" s="11">
        <v>0</v>
      </c>
    </row>
    <row r="70" spans="1:9" ht="23.1" customHeight="1">
      <c r="A70" s="10" t="s">
        <v>582</v>
      </c>
      <c r="B70" s="11">
        <v>6827000</v>
      </c>
      <c r="C70" s="11">
        <v>0</v>
      </c>
      <c r="D70" s="11">
        <v>-1106166000</v>
      </c>
      <c r="E70" s="11">
        <v>-1106166000</v>
      </c>
      <c r="F70" s="11">
        <v>0</v>
      </c>
      <c r="G70" s="11">
        <v>0</v>
      </c>
      <c r="H70" s="11">
        <v>0</v>
      </c>
      <c r="I70" s="11">
        <v>0</v>
      </c>
    </row>
    <row r="71" spans="1:9" ht="23.1" customHeight="1">
      <c r="A71" s="10" t="s">
        <v>117</v>
      </c>
      <c r="B71" s="11">
        <v>237000</v>
      </c>
      <c r="C71" s="11">
        <v>0</v>
      </c>
      <c r="D71" s="11">
        <v>8820685</v>
      </c>
      <c r="E71" s="11">
        <v>8820685</v>
      </c>
      <c r="F71" s="11">
        <v>0</v>
      </c>
      <c r="G71" s="11">
        <v>0</v>
      </c>
      <c r="H71" s="11">
        <v>0</v>
      </c>
      <c r="I71" s="11">
        <v>0</v>
      </c>
    </row>
    <row r="72" spans="1:9" ht="23.1" customHeight="1">
      <c r="A72" s="10" t="s">
        <v>585</v>
      </c>
      <c r="B72" s="11">
        <v>1035000</v>
      </c>
      <c r="C72" s="11">
        <v>0</v>
      </c>
      <c r="D72" s="11">
        <v>-485115000</v>
      </c>
      <c r="E72" s="11">
        <v>-485115000</v>
      </c>
      <c r="F72" s="11">
        <v>0</v>
      </c>
      <c r="G72" s="11">
        <v>0</v>
      </c>
      <c r="H72" s="11">
        <v>0</v>
      </c>
      <c r="I72" s="11">
        <v>0</v>
      </c>
    </row>
    <row r="73" spans="1:9" ht="23.1" customHeight="1">
      <c r="A73" s="10" t="s">
        <v>607</v>
      </c>
      <c r="B73" s="11">
        <v>45332000</v>
      </c>
      <c r="C73" s="11">
        <v>0</v>
      </c>
      <c r="D73" s="11">
        <v>-1420926000</v>
      </c>
      <c r="E73" s="11">
        <v>-1420926000</v>
      </c>
      <c r="F73" s="11">
        <v>0</v>
      </c>
      <c r="G73" s="11">
        <v>0</v>
      </c>
      <c r="H73" s="11">
        <v>0</v>
      </c>
      <c r="I73" s="11">
        <v>0</v>
      </c>
    </row>
    <row r="74" spans="1:9" ht="23.1" customHeight="1">
      <c r="A74" s="10" t="s">
        <v>608</v>
      </c>
      <c r="B74" s="11">
        <v>18062000</v>
      </c>
      <c r="C74" s="11">
        <v>0</v>
      </c>
      <c r="D74" s="11">
        <v>-122667000</v>
      </c>
      <c r="E74" s="11">
        <v>-122667000</v>
      </c>
      <c r="F74" s="11">
        <v>0</v>
      </c>
      <c r="G74" s="11">
        <v>0</v>
      </c>
      <c r="H74" s="11">
        <v>0</v>
      </c>
      <c r="I74" s="11">
        <v>0</v>
      </c>
    </row>
    <row r="75" spans="1:9" ht="23.1" customHeight="1">
      <c r="A75" s="10" t="s">
        <v>118</v>
      </c>
      <c r="B75" s="11">
        <v>2000</v>
      </c>
      <c r="C75" s="11">
        <v>1619584</v>
      </c>
      <c r="D75" s="11">
        <v>-3459111</v>
      </c>
      <c r="E75" s="11">
        <v>-1839527</v>
      </c>
      <c r="F75" s="11">
        <v>2000</v>
      </c>
      <c r="G75" s="11">
        <v>1619584</v>
      </c>
      <c r="H75" s="11">
        <v>-4751222</v>
      </c>
      <c r="I75" s="11">
        <v>-3131638</v>
      </c>
    </row>
    <row r="76" spans="1:9" ht="23.1" customHeight="1">
      <c r="A76" s="10" t="s">
        <v>119</v>
      </c>
      <c r="B76" s="11">
        <v>4574000</v>
      </c>
      <c r="C76" s="11">
        <v>1513604151</v>
      </c>
      <c r="D76" s="11">
        <v>-6028492315</v>
      </c>
      <c r="E76" s="11">
        <v>-4514888164</v>
      </c>
      <c r="F76" s="11">
        <v>4574000</v>
      </c>
      <c r="G76" s="11">
        <v>1513604151</v>
      </c>
      <c r="H76" s="11">
        <v>-6273684474</v>
      </c>
      <c r="I76" s="11">
        <v>-4760080323</v>
      </c>
    </row>
    <row r="77" spans="1:9" ht="23.1" customHeight="1">
      <c r="A77" s="10" t="s">
        <v>686</v>
      </c>
      <c r="B77" s="11">
        <v>3629000</v>
      </c>
      <c r="C77" s="11">
        <v>58064000</v>
      </c>
      <c r="D77" s="11">
        <v>1919778000</v>
      </c>
      <c r="E77" s="11">
        <v>1977842000</v>
      </c>
      <c r="F77" s="11">
        <v>3629000</v>
      </c>
      <c r="G77" s="11">
        <v>58064000</v>
      </c>
      <c r="H77" s="11">
        <v>1907063000</v>
      </c>
      <c r="I77" s="11">
        <v>1965127000</v>
      </c>
    </row>
    <row r="78" spans="1:9" ht="23.1" customHeight="1">
      <c r="A78" s="10" t="s">
        <v>120</v>
      </c>
      <c r="B78" s="11">
        <v>1211000</v>
      </c>
      <c r="C78" s="11">
        <v>9685509</v>
      </c>
      <c r="D78" s="11">
        <v>-302672043</v>
      </c>
      <c r="E78" s="11">
        <v>-292986534</v>
      </c>
      <c r="F78" s="11">
        <v>1211000</v>
      </c>
      <c r="G78" s="11">
        <v>9685509</v>
      </c>
      <c r="H78" s="11">
        <v>-3115978578</v>
      </c>
      <c r="I78" s="11">
        <v>-3106293069</v>
      </c>
    </row>
    <row r="79" spans="1:9" ht="23.1" customHeight="1">
      <c r="A79" s="10" t="s">
        <v>121</v>
      </c>
      <c r="B79" s="11">
        <v>599000</v>
      </c>
      <c r="C79" s="11">
        <v>599000</v>
      </c>
      <c r="D79" s="11">
        <v>30372145</v>
      </c>
      <c r="E79" s="11">
        <v>30971145</v>
      </c>
      <c r="F79" s="11">
        <v>599000</v>
      </c>
      <c r="G79" s="11">
        <v>599000</v>
      </c>
      <c r="H79" s="11">
        <v>29950000</v>
      </c>
      <c r="I79" s="11">
        <v>30549000</v>
      </c>
    </row>
    <row r="80" spans="1:9" ht="23.1" customHeight="1">
      <c r="A80" s="10" t="s">
        <v>676</v>
      </c>
      <c r="B80" s="11">
        <v>500000</v>
      </c>
      <c r="C80" s="11">
        <v>5500000</v>
      </c>
      <c r="D80" s="11">
        <v>259000000</v>
      </c>
      <c r="E80" s="11">
        <v>264500000</v>
      </c>
      <c r="F80" s="11">
        <v>500000</v>
      </c>
      <c r="G80" s="11">
        <v>5500000</v>
      </c>
      <c r="H80" s="11">
        <v>259000000</v>
      </c>
      <c r="I80" s="11">
        <v>264500000</v>
      </c>
    </row>
    <row r="81" spans="1:9" ht="23.1" customHeight="1">
      <c r="A81" s="10" t="s">
        <v>657</v>
      </c>
      <c r="B81" s="11">
        <v>1051000</v>
      </c>
      <c r="C81" s="11">
        <v>420400000</v>
      </c>
      <c r="D81" s="11">
        <v>-346979000</v>
      </c>
      <c r="E81" s="11">
        <v>73421000</v>
      </c>
      <c r="F81" s="11">
        <v>1051000</v>
      </c>
      <c r="G81" s="11">
        <v>420400000</v>
      </c>
      <c r="H81" s="11">
        <v>-388929000</v>
      </c>
      <c r="I81" s="11">
        <v>31471000</v>
      </c>
    </row>
    <row r="82" spans="1:9" ht="23.1" customHeight="1">
      <c r="A82" s="10" t="s">
        <v>609</v>
      </c>
      <c r="B82" s="11">
        <v>15000</v>
      </c>
      <c r="C82" s="11">
        <v>4215000</v>
      </c>
      <c r="D82" s="11">
        <v>-3165000</v>
      </c>
      <c r="E82" s="11">
        <v>1050000</v>
      </c>
      <c r="F82" s="11">
        <v>15000</v>
      </c>
      <c r="G82" s="11">
        <v>4215000</v>
      </c>
      <c r="H82" s="11">
        <v>-2410000</v>
      </c>
      <c r="I82" s="11">
        <v>1805000</v>
      </c>
    </row>
    <row r="83" spans="1:9" ht="23.1" customHeight="1">
      <c r="A83" s="10" t="s">
        <v>626</v>
      </c>
      <c r="B83" s="11">
        <v>63888000</v>
      </c>
      <c r="C83" s="11">
        <v>6452688000</v>
      </c>
      <c r="D83" s="11">
        <v>-2427744000</v>
      </c>
      <c r="E83" s="11">
        <v>4024944000</v>
      </c>
      <c r="F83" s="11">
        <v>63888000</v>
      </c>
      <c r="G83" s="11">
        <v>6452688000</v>
      </c>
      <c r="H83" s="11">
        <v>-4713947000</v>
      </c>
      <c r="I83" s="11">
        <v>1738741000</v>
      </c>
    </row>
    <row r="84" spans="1:9" ht="23.1" customHeight="1">
      <c r="A84" s="10" t="s">
        <v>619</v>
      </c>
      <c r="B84" s="11">
        <v>121242000</v>
      </c>
      <c r="C84" s="11">
        <v>2909808000</v>
      </c>
      <c r="D84" s="11">
        <v>-373013000</v>
      </c>
      <c r="E84" s="11">
        <v>2536795000</v>
      </c>
      <c r="F84" s="11">
        <v>121242000</v>
      </c>
      <c r="G84" s="11">
        <v>2909808000</v>
      </c>
      <c r="H84" s="11">
        <v>573071000</v>
      </c>
      <c r="I84" s="11">
        <v>3482879000</v>
      </c>
    </row>
    <row r="85" spans="1:9" ht="23.1" customHeight="1">
      <c r="A85" s="10" t="s">
        <v>614</v>
      </c>
      <c r="B85" s="11">
        <v>115045000</v>
      </c>
      <c r="C85" s="11">
        <v>345135000</v>
      </c>
      <c r="D85" s="11">
        <v>-93902426</v>
      </c>
      <c r="E85" s="11">
        <v>251232574</v>
      </c>
      <c r="F85" s="11">
        <v>115045000</v>
      </c>
      <c r="G85" s="11">
        <v>345135000</v>
      </c>
      <c r="H85" s="11">
        <v>3269762574</v>
      </c>
      <c r="I85" s="11">
        <v>3614897574</v>
      </c>
    </row>
    <row r="86" spans="1:9" ht="23.1" customHeight="1">
      <c r="A86" s="10" t="s">
        <v>679</v>
      </c>
      <c r="B86" s="11">
        <v>17642000</v>
      </c>
      <c r="C86" s="11">
        <v>17642000</v>
      </c>
      <c r="D86" s="11">
        <v>-292416589</v>
      </c>
      <c r="E86" s="11">
        <v>-274774589</v>
      </c>
      <c r="F86" s="11">
        <v>17642000</v>
      </c>
      <c r="G86" s="11">
        <v>17642000</v>
      </c>
      <c r="H86" s="11">
        <v>216293411</v>
      </c>
      <c r="I86" s="11">
        <v>233935411</v>
      </c>
    </row>
    <row r="87" spans="1:9" ht="23.1" customHeight="1">
      <c r="A87" s="10" t="s">
        <v>122</v>
      </c>
      <c r="B87" s="11">
        <v>1472000</v>
      </c>
      <c r="C87" s="11">
        <v>176594518</v>
      </c>
      <c r="D87" s="11">
        <v>-101594151</v>
      </c>
      <c r="E87" s="11">
        <v>75000367</v>
      </c>
      <c r="F87" s="11">
        <v>1472000</v>
      </c>
      <c r="G87" s="11">
        <v>176594518</v>
      </c>
      <c r="H87" s="11">
        <v>-101594151</v>
      </c>
      <c r="I87" s="11">
        <v>75000367</v>
      </c>
    </row>
    <row r="88" spans="1:9" ht="23.1" customHeight="1">
      <c r="A88" s="10" t="s">
        <v>123</v>
      </c>
      <c r="B88" s="11">
        <v>4999000</v>
      </c>
      <c r="C88" s="11">
        <v>2748742018</v>
      </c>
      <c r="D88" s="11">
        <v>-3498398572</v>
      </c>
      <c r="E88" s="11">
        <v>-749656554</v>
      </c>
      <c r="F88" s="11">
        <v>4999000</v>
      </c>
      <c r="G88" s="11">
        <v>2748742018</v>
      </c>
      <c r="H88" s="11">
        <v>-3500192322</v>
      </c>
      <c r="I88" s="11">
        <v>-751450304</v>
      </c>
    </row>
    <row r="89" spans="1:9" ht="23.1" customHeight="1">
      <c r="A89" s="10" t="s">
        <v>124</v>
      </c>
      <c r="B89" s="11">
        <v>3003000</v>
      </c>
      <c r="C89" s="11">
        <v>447331786</v>
      </c>
      <c r="D89" s="11">
        <v>-2070426863</v>
      </c>
      <c r="E89" s="11">
        <v>-1623095077</v>
      </c>
      <c r="F89" s="11">
        <v>3003000</v>
      </c>
      <c r="G89" s="11">
        <v>447331786</v>
      </c>
      <c r="H89" s="11">
        <v>-1801279202</v>
      </c>
      <c r="I89" s="11">
        <v>-1353947416</v>
      </c>
    </row>
    <row r="90" spans="1:9" ht="23.1" customHeight="1">
      <c r="A90" s="10" t="s">
        <v>125</v>
      </c>
      <c r="B90" s="11">
        <v>2001000</v>
      </c>
      <c r="C90" s="11">
        <v>0</v>
      </c>
      <c r="D90" s="11">
        <v>-1274851017</v>
      </c>
      <c r="E90" s="11">
        <v>-1274851017</v>
      </c>
      <c r="F90" s="11">
        <v>0</v>
      </c>
      <c r="G90" s="11">
        <v>0</v>
      </c>
      <c r="H90" s="11">
        <v>0</v>
      </c>
      <c r="I90" s="11">
        <v>0</v>
      </c>
    </row>
    <row r="91" spans="1:9" ht="23.1" customHeight="1">
      <c r="A91" s="10" t="s">
        <v>633</v>
      </c>
      <c r="B91" s="11">
        <v>5089000</v>
      </c>
      <c r="C91" s="11">
        <v>0</v>
      </c>
      <c r="D91" s="11">
        <v>-43468000</v>
      </c>
      <c r="E91" s="11">
        <v>-43468000</v>
      </c>
      <c r="F91" s="11">
        <v>0</v>
      </c>
      <c r="G91" s="11">
        <v>0</v>
      </c>
      <c r="H91" s="11">
        <v>0</v>
      </c>
      <c r="I91" s="11">
        <v>0</v>
      </c>
    </row>
    <row r="92" spans="1:9" ht="23.1" customHeight="1">
      <c r="A92" s="10" t="s">
        <v>658</v>
      </c>
      <c r="B92" s="11">
        <v>7400000</v>
      </c>
      <c r="C92" s="11">
        <v>111000000</v>
      </c>
      <c r="D92" s="11">
        <v>124000000</v>
      </c>
      <c r="E92" s="11">
        <v>235000000</v>
      </c>
      <c r="F92" s="11">
        <v>7400000</v>
      </c>
      <c r="G92" s="11">
        <v>111000000</v>
      </c>
      <c r="H92" s="11">
        <v>267300000</v>
      </c>
      <c r="I92" s="11">
        <v>378300000</v>
      </c>
    </row>
    <row r="93" spans="1:9" ht="23.1" customHeight="1">
      <c r="A93" s="10" t="s">
        <v>700</v>
      </c>
      <c r="B93" s="11">
        <v>3590000</v>
      </c>
      <c r="C93" s="11">
        <v>28720000</v>
      </c>
      <c r="D93" s="11">
        <v>-23454000</v>
      </c>
      <c r="E93" s="11">
        <v>5266000</v>
      </c>
      <c r="F93" s="11">
        <v>3590000</v>
      </c>
      <c r="G93" s="11">
        <v>28720000</v>
      </c>
      <c r="H93" s="11">
        <v>-23454000</v>
      </c>
      <c r="I93" s="11">
        <v>5266000</v>
      </c>
    </row>
    <row r="94" spans="1:9" ht="23.1" customHeight="1">
      <c r="A94" s="10" t="s">
        <v>662</v>
      </c>
      <c r="B94" s="11">
        <v>2455000</v>
      </c>
      <c r="C94" s="11">
        <v>0</v>
      </c>
      <c r="D94" s="11">
        <v>-76280000</v>
      </c>
      <c r="E94" s="11">
        <v>-76280000</v>
      </c>
      <c r="F94" s="11">
        <v>0</v>
      </c>
      <c r="G94" s="11">
        <v>0</v>
      </c>
      <c r="H94" s="11">
        <v>0</v>
      </c>
      <c r="I94" s="11">
        <v>0</v>
      </c>
    </row>
    <row r="95" spans="1:9" ht="23.1" customHeight="1">
      <c r="A95" s="10" t="s">
        <v>126</v>
      </c>
      <c r="B95" s="11">
        <v>1000</v>
      </c>
      <c r="C95" s="11">
        <v>634839</v>
      </c>
      <c r="D95" s="11">
        <v>-2798284</v>
      </c>
      <c r="E95" s="11">
        <v>-2163445</v>
      </c>
      <c r="F95" s="11">
        <v>1000</v>
      </c>
      <c r="G95" s="11">
        <v>634839</v>
      </c>
      <c r="H95" s="11">
        <v>-5501416</v>
      </c>
      <c r="I95" s="11">
        <v>-4866577</v>
      </c>
    </row>
    <row r="96" spans="1:9" ht="23.1" customHeight="1">
      <c r="A96" s="10" t="s">
        <v>646</v>
      </c>
      <c r="B96" s="11">
        <v>100000</v>
      </c>
      <c r="C96" s="11">
        <v>0</v>
      </c>
      <c r="D96" s="11">
        <v>12000000</v>
      </c>
      <c r="E96" s="11">
        <v>12000000</v>
      </c>
      <c r="F96" s="11">
        <v>0</v>
      </c>
      <c r="G96" s="11">
        <v>0</v>
      </c>
      <c r="H96" s="11">
        <v>0</v>
      </c>
      <c r="I96" s="11">
        <v>0</v>
      </c>
    </row>
    <row r="97" spans="1:9" ht="23.1" customHeight="1">
      <c r="A97" s="90" t="s">
        <v>655</v>
      </c>
      <c r="B97" s="11">
        <v>410000</v>
      </c>
      <c r="C97" s="11">
        <v>0</v>
      </c>
      <c r="D97" s="11">
        <v>-9060000</v>
      </c>
      <c r="E97" s="11">
        <v>-9060000</v>
      </c>
      <c r="F97" s="11">
        <v>0</v>
      </c>
      <c r="G97" s="11">
        <v>0</v>
      </c>
      <c r="H97" s="11">
        <v>0</v>
      </c>
      <c r="I97" s="11">
        <v>0</v>
      </c>
    </row>
    <row r="98" spans="1:9" ht="23.1" customHeight="1">
      <c r="A98" s="10" t="s">
        <v>127</v>
      </c>
      <c r="B98" s="11">
        <v>1000</v>
      </c>
      <c r="C98" s="11">
        <v>3499099</v>
      </c>
      <c r="D98" s="11">
        <v>-6001530</v>
      </c>
      <c r="E98" s="11">
        <v>-2502431</v>
      </c>
      <c r="F98" s="11">
        <v>1000</v>
      </c>
      <c r="G98" s="11">
        <v>3499099</v>
      </c>
      <c r="H98" s="11">
        <v>-6001530</v>
      </c>
      <c r="I98" s="11">
        <v>-2502431</v>
      </c>
    </row>
    <row r="99" spans="1:9" ht="23.1" customHeight="1">
      <c r="A99" s="10" t="s">
        <v>128</v>
      </c>
      <c r="B99" s="11">
        <v>877000</v>
      </c>
      <c r="C99" s="11">
        <v>3849038619</v>
      </c>
      <c r="D99" s="11">
        <v>-5223883187</v>
      </c>
      <c r="E99" s="11">
        <v>-1374844568</v>
      </c>
      <c r="F99" s="11">
        <v>877000</v>
      </c>
      <c r="G99" s="11">
        <v>3849038619</v>
      </c>
      <c r="H99" s="11">
        <v>-4126978259</v>
      </c>
      <c r="I99" s="11">
        <v>-277939640</v>
      </c>
    </row>
    <row r="100" spans="1:9" ht="23.1" customHeight="1">
      <c r="A100" s="10" t="s">
        <v>129</v>
      </c>
      <c r="B100" s="11">
        <v>1757000</v>
      </c>
      <c r="C100" s="11">
        <v>5076422487</v>
      </c>
      <c r="D100" s="11">
        <v>-9166268214</v>
      </c>
      <c r="E100" s="11">
        <v>-4089845727</v>
      </c>
      <c r="F100" s="11">
        <v>1757000</v>
      </c>
      <c r="G100" s="11">
        <v>5076422487</v>
      </c>
      <c r="H100" s="11">
        <v>-4901211615</v>
      </c>
      <c r="I100" s="11">
        <v>175210872</v>
      </c>
    </row>
    <row r="101" spans="1:9" ht="23.1" customHeight="1">
      <c r="A101" s="10" t="s">
        <v>130</v>
      </c>
      <c r="B101" s="11">
        <v>900000</v>
      </c>
      <c r="C101" s="11">
        <v>2249420625</v>
      </c>
      <c r="D101" s="11">
        <v>-1882911291</v>
      </c>
      <c r="E101" s="11">
        <v>366509334</v>
      </c>
      <c r="F101" s="11">
        <v>900000</v>
      </c>
      <c r="G101" s="11">
        <v>2249420625</v>
      </c>
      <c r="H101" s="11">
        <v>-1504322633</v>
      </c>
      <c r="I101" s="11">
        <v>745097992</v>
      </c>
    </row>
    <row r="102" spans="1:9" ht="23.1" customHeight="1">
      <c r="A102" s="10" t="s">
        <v>131</v>
      </c>
      <c r="B102" s="11">
        <v>511000</v>
      </c>
      <c r="C102" s="11">
        <v>919563152</v>
      </c>
      <c r="D102" s="11">
        <v>-1021537809</v>
      </c>
      <c r="E102" s="11">
        <v>-101974657</v>
      </c>
      <c r="F102" s="11">
        <v>511000</v>
      </c>
      <c r="G102" s="11">
        <v>919563152</v>
      </c>
      <c r="H102" s="11">
        <v>-472920564</v>
      </c>
      <c r="I102" s="11">
        <v>446642588</v>
      </c>
    </row>
    <row r="103" spans="1:9" ht="23.1" customHeight="1">
      <c r="A103" s="10" t="s">
        <v>667</v>
      </c>
      <c r="B103" s="11">
        <v>1000</v>
      </c>
      <c r="C103" s="11">
        <v>428000</v>
      </c>
      <c r="D103" s="11">
        <v>-306000</v>
      </c>
      <c r="E103" s="11">
        <v>122000</v>
      </c>
      <c r="F103" s="11">
        <v>1000</v>
      </c>
      <c r="G103" s="11">
        <v>428000</v>
      </c>
      <c r="H103" s="11">
        <v>-346000</v>
      </c>
      <c r="I103" s="11">
        <v>82000</v>
      </c>
    </row>
    <row r="104" spans="1:9" ht="23.1" customHeight="1">
      <c r="A104" s="10" t="s">
        <v>670</v>
      </c>
      <c r="B104" s="11">
        <v>41349000</v>
      </c>
      <c r="C104" s="11">
        <v>5747511000</v>
      </c>
      <c r="D104" s="11">
        <v>-7363386000</v>
      </c>
      <c r="E104" s="11">
        <v>-1615875000</v>
      </c>
      <c r="F104" s="11">
        <v>41349000</v>
      </c>
      <c r="G104" s="11">
        <v>5747511000</v>
      </c>
      <c r="H104" s="11">
        <v>-7348446000</v>
      </c>
      <c r="I104" s="11">
        <v>-1600935000</v>
      </c>
    </row>
    <row r="105" spans="1:9" ht="23.1" customHeight="1">
      <c r="A105" s="10" t="s">
        <v>669</v>
      </c>
      <c r="B105" s="11">
        <v>125217000</v>
      </c>
      <c r="C105" s="11">
        <v>7638237000</v>
      </c>
      <c r="D105" s="11">
        <v>-11438095000</v>
      </c>
      <c r="E105" s="11">
        <v>-3799858000</v>
      </c>
      <c r="F105" s="11">
        <v>125217000</v>
      </c>
      <c r="G105" s="11">
        <v>7638237000</v>
      </c>
      <c r="H105" s="11">
        <v>-11437995000</v>
      </c>
      <c r="I105" s="11">
        <v>-3799758000</v>
      </c>
    </row>
    <row r="106" spans="1:9" ht="23.1" customHeight="1">
      <c r="A106" s="10" t="s">
        <v>684</v>
      </c>
      <c r="B106" s="11">
        <v>93343000</v>
      </c>
      <c r="C106" s="11">
        <v>1680174000</v>
      </c>
      <c r="D106" s="11">
        <v>-1496152000</v>
      </c>
      <c r="E106" s="11">
        <v>184022000</v>
      </c>
      <c r="F106" s="11">
        <v>93343000</v>
      </c>
      <c r="G106" s="11">
        <v>1680174000</v>
      </c>
      <c r="H106" s="11">
        <v>-1481472000</v>
      </c>
      <c r="I106" s="11">
        <v>198702000</v>
      </c>
    </row>
    <row r="107" spans="1:9" ht="23.1" customHeight="1">
      <c r="A107" s="10" t="s">
        <v>685</v>
      </c>
      <c r="B107" s="11">
        <v>122527000</v>
      </c>
      <c r="C107" s="11">
        <v>10414795000</v>
      </c>
      <c r="D107" s="11">
        <v>-6795159000</v>
      </c>
      <c r="E107" s="11">
        <v>3619636000</v>
      </c>
      <c r="F107" s="11">
        <v>122527000</v>
      </c>
      <c r="G107" s="11">
        <v>10414795000</v>
      </c>
      <c r="H107" s="11">
        <v>-6795159000</v>
      </c>
      <c r="I107" s="11">
        <v>3619636000</v>
      </c>
    </row>
    <row r="108" spans="1:9" ht="23.1" customHeight="1">
      <c r="A108" s="10" t="s">
        <v>717</v>
      </c>
      <c r="B108" s="11">
        <v>2010000</v>
      </c>
      <c r="C108" s="11">
        <v>68340000</v>
      </c>
      <c r="D108" s="11">
        <v>-76370000</v>
      </c>
      <c r="E108" s="11">
        <v>-8030000</v>
      </c>
      <c r="F108" s="11">
        <v>2010000</v>
      </c>
      <c r="G108" s="11">
        <v>68340000</v>
      </c>
      <c r="H108" s="11">
        <v>-76370000</v>
      </c>
      <c r="I108" s="11">
        <v>-8030000</v>
      </c>
    </row>
    <row r="109" spans="1:9" ht="23.1" customHeight="1">
      <c r="A109" s="10" t="s">
        <v>713</v>
      </c>
      <c r="B109" s="11">
        <v>1000000</v>
      </c>
      <c r="C109" s="11">
        <v>250000000</v>
      </c>
      <c r="D109" s="11">
        <v>-260000000</v>
      </c>
      <c r="E109" s="11">
        <v>-10000000</v>
      </c>
      <c r="F109" s="11">
        <v>1000000</v>
      </c>
      <c r="G109" s="11">
        <v>250000000</v>
      </c>
      <c r="H109" s="11">
        <v>-260000000</v>
      </c>
      <c r="I109" s="11">
        <v>-10000000</v>
      </c>
    </row>
    <row r="110" spans="1:9" ht="23.1" customHeight="1">
      <c r="A110" s="10" t="s">
        <v>659</v>
      </c>
      <c r="B110" s="11">
        <v>10960000</v>
      </c>
      <c r="C110" s="11">
        <v>1863200000</v>
      </c>
      <c r="D110" s="11">
        <v>-2094416000</v>
      </c>
      <c r="E110" s="11">
        <v>-231216000</v>
      </c>
      <c r="F110" s="11">
        <v>10960000</v>
      </c>
      <c r="G110" s="11">
        <v>1863200000</v>
      </c>
      <c r="H110" s="11">
        <v>-2109416000</v>
      </c>
      <c r="I110" s="11">
        <v>-246216000</v>
      </c>
    </row>
    <row r="111" spans="1:9" ht="23.1" customHeight="1">
      <c r="A111" s="10" t="s">
        <v>643</v>
      </c>
      <c r="B111" s="11">
        <v>32079000</v>
      </c>
      <c r="C111" s="11">
        <v>1026528000</v>
      </c>
      <c r="D111" s="11">
        <v>-1016939000</v>
      </c>
      <c r="E111" s="11">
        <v>9589000</v>
      </c>
      <c r="F111" s="11">
        <v>32079000</v>
      </c>
      <c r="G111" s="11">
        <v>1026528000</v>
      </c>
      <c r="H111" s="11">
        <v>-982209000</v>
      </c>
      <c r="I111" s="11">
        <v>44319000</v>
      </c>
    </row>
    <row r="112" spans="1:9" ht="23.1" customHeight="1">
      <c r="A112" s="90" t="s">
        <v>680</v>
      </c>
      <c r="B112" s="14">
        <v>0</v>
      </c>
      <c r="C112" s="11">
        <v>0</v>
      </c>
      <c r="D112" s="11">
        <v>-4727000</v>
      </c>
      <c r="E112" s="11">
        <v>-4727000</v>
      </c>
      <c r="F112" s="11">
        <v>0</v>
      </c>
      <c r="G112" s="11">
        <v>0</v>
      </c>
      <c r="H112" s="11">
        <v>0</v>
      </c>
      <c r="I112" s="11">
        <v>0</v>
      </c>
    </row>
    <row r="113" spans="1:9" ht="23.1" customHeight="1">
      <c r="A113" s="90" t="s">
        <v>652</v>
      </c>
      <c r="B113" s="11">
        <v>43442000</v>
      </c>
      <c r="C113" s="11">
        <v>0</v>
      </c>
      <c r="D113" s="11">
        <v>-2297779000</v>
      </c>
      <c r="E113" s="11">
        <v>-2297779000</v>
      </c>
      <c r="F113" s="11">
        <v>0</v>
      </c>
      <c r="G113" s="11">
        <v>0</v>
      </c>
      <c r="H113" s="11">
        <v>0</v>
      </c>
      <c r="I113" s="11">
        <v>0</v>
      </c>
    </row>
    <row r="114" spans="1:9" ht="23.1" customHeight="1">
      <c r="A114" s="90" t="s">
        <v>668</v>
      </c>
      <c r="B114" s="11">
        <v>46399000</v>
      </c>
      <c r="C114" s="11">
        <v>0</v>
      </c>
      <c r="D114" s="11">
        <v>-2154661876</v>
      </c>
      <c r="E114" s="11">
        <v>-2154661876</v>
      </c>
      <c r="F114" s="11">
        <v>0</v>
      </c>
      <c r="G114" s="11">
        <v>0</v>
      </c>
      <c r="H114" s="11">
        <v>0</v>
      </c>
      <c r="I114" s="11">
        <v>0</v>
      </c>
    </row>
    <row r="115" spans="1:9" ht="23.1" customHeight="1">
      <c r="A115" s="10" t="s">
        <v>707</v>
      </c>
      <c r="B115" s="11">
        <v>115433000</v>
      </c>
      <c r="C115" s="11">
        <v>12120465000</v>
      </c>
      <c r="D115" s="11">
        <v>-15780154011</v>
      </c>
      <c r="E115" s="11">
        <v>-3659689011</v>
      </c>
      <c r="F115" s="11">
        <v>115433000</v>
      </c>
      <c r="G115" s="11">
        <v>12120465000</v>
      </c>
      <c r="H115" s="11">
        <v>-15780154011</v>
      </c>
      <c r="I115" s="11">
        <v>-3659689011</v>
      </c>
    </row>
    <row r="116" spans="1:9" ht="23.1" customHeight="1">
      <c r="A116" s="10" t="s">
        <v>703</v>
      </c>
      <c r="B116" s="11">
        <v>93083000</v>
      </c>
      <c r="C116" s="11">
        <v>3537154000</v>
      </c>
      <c r="D116" s="11">
        <v>-3697289000</v>
      </c>
      <c r="E116" s="11">
        <v>-160135000</v>
      </c>
      <c r="F116" s="11">
        <v>93083000</v>
      </c>
      <c r="G116" s="11">
        <v>3537154000</v>
      </c>
      <c r="H116" s="11">
        <v>-3697289000</v>
      </c>
      <c r="I116" s="11">
        <v>-160135000</v>
      </c>
    </row>
    <row r="117" spans="1:9" ht="23.1" customHeight="1">
      <c r="A117" s="10" t="s">
        <v>708</v>
      </c>
      <c r="B117" s="11">
        <v>1000</v>
      </c>
      <c r="C117" s="11">
        <v>9000</v>
      </c>
      <c r="D117" s="11">
        <v>2000</v>
      </c>
      <c r="E117" s="11">
        <v>11000</v>
      </c>
      <c r="F117" s="11">
        <v>1000</v>
      </c>
      <c r="G117" s="11">
        <v>9000</v>
      </c>
      <c r="H117" s="11">
        <v>2000</v>
      </c>
      <c r="I117" s="11">
        <v>11000</v>
      </c>
    </row>
    <row r="118" spans="1:9" ht="23.1" customHeight="1">
      <c r="A118" s="10" t="s">
        <v>673</v>
      </c>
      <c r="B118" s="11">
        <v>205000</v>
      </c>
      <c r="C118" s="11">
        <v>61500000</v>
      </c>
      <c r="D118" s="11">
        <v>20500000</v>
      </c>
      <c r="E118" s="11">
        <v>82000000</v>
      </c>
      <c r="F118" s="11">
        <v>205000</v>
      </c>
      <c r="G118" s="11">
        <v>61500000</v>
      </c>
      <c r="H118" s="11">
        <v>20704000</v>
      </c>
      <c r="I118" s="11">
        <v>82204000</v>
      </c>
    </row>
    <row r="119" spans="1:9" ht="23.1" customHeight="1">
      <c r="A119" s="10" t="s">
        <v>710</v>
      </c>
      <c r="B119" s="11">
        <v>1502000</v>
      </c>
      <c r="C119" s="11">
        <v>226802000</v>
      </c>
      <c r="D119" s="11">
        <v>-233324000</v>
      </c>
      <c r="E119" s="11">
        <v>-6522000</v>
      </c>
      <c r="F119" s="11">
        <v>1502000</v>
      </c>
      <c r="G119" s="11">
        <v>226802000</v>
      </c>
      <c r="H119" s="11">
        <v>-233324000</v>
      </c>
      <c r="I119" s="11">
        <v>-6522000</v>
      </c>
    </row>
    <row r="120" spans="1:9" ht="23.1" customHeight="1">
      <c r="A120" s="10" t="s">
        <v>711</v>
      </c>
      <c r="B120" s="11">
        <v>707000</v>
      </c>
      <c r="C120" s="11">
        <v>69993000</v>
      </c>
      <c r="D120" s="11">
        <v>-75135000</v>
      </c>
      <c r="E120" s="11">
        <v>-5142000</v>
      </c>
      <c r="F120" s="11">
        <v>707000</v>
      </c>
      <c r="G120" s="11">
        <v>69993000</v>
      </c>
      <c r="H120" s="11">
        <v>-75135000</v>
      </c>
      <c r="I120" s="11">
        <v>-5142000</v>
      </c>
    </row>
    <row r="121" spans="1:9" ht="23.1" customHeight="1">
      <c r="A121" s="90" t="s">
        <v>650</v>
      </c>
      <c r="B121" s="14">
        <v>0</v>
      </c>
      <c r="C121" s="11">
        <v>0</v>
      </c>
      <c r="D121" s="11">
        <v>-651564306</v>
      </c>
      <c r="E121" s="11">
        <v>-651564306</v>
      </c>
      <c r="F121" s="11">
        <v>0</v>
      </c>
      <c r="G121" s="11">
        <v>0</v>
      </c>
      <c r="H121" s="11">
        <v>0</v>
      </c>
      <c r="I121" s="11">
        <v>0</v>
      </c>
    </row>
    <row r="122" spans="1:9" ht="23.1" customHeight="1">
      <c r="A122" s="90" t="s">
        <v>642</v>
      </c>
      <c r="B122" s="14">
        <v>0</v>
      </c>
      <c r="C122" s="11">
        <v>0</v>
      </c>
      <c r="D122" s="11">
        <v>-8079045996</v>
      </c>
      <c r="E122" s="11">
        <v>-8079045996</v>
      </c>
      <c r="F122" s="11">
        <v>0</v>
      </c>
      <c r="G122" s="11">
        <v>0</v>
      </c>
      <c r="H122" s="11">
        <v>0</v>
      </c>
      <c r="I122" s="11">
        <v>0</v>
      </c>
    </row>
    <row r="123" spans="1:9" ht="23.1" customHeight="1">
      <c r="A123" s="90" t="s">
        <v>132</v>
      </c>
      <c r="B123" s="11">
        <v>23280000</v>
      </c>
      <c r="C123" s="11">
        <v>0</v>
      </c>
      <c r="D123" s="11">
        <v>-2409517432</v>
      </c>
      <c r="E123" s="11">
        <v>-2409517432</v>
      </c>
      <c r="F123" s="11">
        <v>0</v>
      </c>
      <c r="G123" s="11">
        <v>0</v>
      </c>
      <c r="H123" s="11">
        <v>0</v>
      </c>
      <c r="I123" s="11">
        <v>0</v>
      </c>
    </row>
    <row r="124" spans="1:9" ht="23.1" customHeight="1">
      <c r="A124" s="10" t="s">
        <v>689</v>
      </c>
      <c r="B124" s="11">
        <v>2419000</v>
      </c>
      <c r="C124" s="11">
        <v>430582000</v>
      </c>
      <c r="D124" s="11">
        <v>-497813071</v>
      </c>
      <c r="E124" s="11">
        <v>-67231071</v>
      </c>
      <c r="F124" s="11">
        <v>2419000</v>
      </c>
      <c r="G124" s="11">
        <v>430582000</v>
      </c>
      <c r="H124" s="11">
        <v>-497813071</v>
      </c>
      <c r="I124" s="11">
        <v>-67231071</v>
      </c>
    </row>
    <row r="125" spans="1:9" ht="23.1" customHeight="1">
      <c r="A125" s="91" t="s">
        <v>653</v>
      </c>
      <c r="B125" s="14">
        <v>137508000</v>
      </c>
      <c r="C125" s="94"/>
      <c r="D125" s="11">
        <v>244465000</v>
      </c>
      <c r="E125" s="11">
        <v>244465000</v>
      </c>
      <c r="F125" s="11"/>
      <c r="G125" s="11"/>
      <c r="H125" s="11">
        <v>0</v>
      </c>
      <c r="I125" s="11">
        <v>0</v>
      </c>
    </row>
    <row r="126" spans="1:9" ht="23.1" customHeight="1">
      <c r="A126" s="90" t="s">
        <v>651</v>
      </c>
      <c r="B126" s="14">
        <v>0</v>
      </c>
      <c r="C126" s="11">
        <v>0</v>
      </c>
      <c r="D126" s="11">
        <v>-132695000</v>
      </c>
      <c r="E126" s="11">
        <v>-132695000</v>
      </c>
      <c r="F126" s="11">
        <v>0</v>
      </c>
      <c r="G126" s="11">
        <v>0</v>
      </c>
      <c r="H126" s="11">
        <v>0</v>
      </c>
      <c r="I126" s="11">
        <v>0</v>
      </c>
    </row>
    <row r="127" spans="1:9" ht="23.1" customHeight="1">
      <c r="A127" s="90" t="s">
        <v>661</v>
      </c>
      <c r="B127" s="14">
        <v>0</v>
      </c>
      <c r="C127" s="11">
        <v>0</v>
      </c>
      <c r="D127" s="11">
        <v>-20910000</v>
      </c>
      <c r="E127" s="11">
        <v>-20910000</v>
      </c>
      <c r="F127" s="11">
        <v>0</v>
      </c>
      <c r="G127" s="11">
        <v>0</v>
      </c>
      <c r="H127" s="11">
        <v>0</v>
      </c>
      <c r="I127" s="11">
        <v>0</v>
      </c>
    </row>
    <row r="128" spans="1:9" ht="23.1" customHeight="1">
      <c r="A128" s="10" t="s">
        <v>687</v>
      </c>
      <c r="B128" s="11">
        <v>1000</v>
      </c>
      <c r="C128" s="11">
        <v>510000</v>
      </c>
      <c r="D128" s="11">
        <v>-20000</v>
      </c>
      <c r="E128" s="11">
        <v>490000</v>
      </c>
      <c r="F128" s="11">
        <v>1000</v>
      </c>
      <c r="G128" s="11">
        <v>510000</v>
      </c>
      <c r="H128" s="11">
        <v>-20000</v>
      </c>
      <c r="I128" s="11">
        <v>490000</v>
      </c>
    </row>
    <row r="129" spans="1:9" ht="23.1" customHeight="1">
      <c r="A129" s="10" t="s">
        <v>688</v>
      </c>
      <c r="B129" s="11">
        <v>1000</v>
      </c>
      <c r="C129" s="11">
        <v>474000</v>
      </c>
      <c r="D129" s="11">
        <v>-48000</v>
      </c>
      <c r="E129" s="11">
        <v>426000</v>
      </c>
      <c r="F129" s="11">
        <v>1000</v>
      </c>
      <c r="G129" s="11">
        <v>474000</v>
      </c>
      <c r="H129" s="11">
        <v>-48000</v>
      </c>
      <c r="I129" s="11">
        <v>426000</v>
      </c>
    </row>
    <row r="130" spans="1:9" ht="23.1" customHeight="1">
      <c r="A130" s="10" t="s">
        <v>712</v>
      </c>
      <c r="B130" s="11">
        <v>686000</v>
      </c>
      <c r="C130" s="11">
        <v>180418000</v>
      </c>
      <c r="D130" s="11">
        <v>-191732000</v>
      </c>
      <c r="E130" s="11">
        <v>-11314000</v>
      </c>
      <c r="F130" s="11">
        <v>686000</v>
      </c>
      <c r="G130" s="11">
        <v>180418000</v>
      </c>
      <c r="H130" s="11">
        <v>-191732000</v>
      </c>
      <c r="I130" s="11">
        <v>-11314000</v>
      </c>
    </row>
    <row r="131" spans="1:9" ht="23.1" customHeight="1">
      <c r="A131" s="10" t="s">
        <v>704</v>
      </c>
      <c r="B131" s="11">
        <v>116149000</v>
      </c>
      <c r="C131" s="11">
        <v>13008688000</v>
      </c>
      <c r="D131" s="11">
        <v>-14679674921</v>
      </c>
      <c r="E131" s="11">
        <v>-1670986921</v>
      </c>
      <c r="F131" s="11">
        <v>116149000</v>
      </c>
      <c r="G131" s="11">
        <v>13008688000</v>
      </c>
      <c r="H131" s="11">
        <v>-14679674921</v>
      </c>
      <c r="I131" s="11">
        <v>-1670986921</v>
      </c>
    </row>
    <row r="132" spans="1:9" ht="23.1" customHeight="1">
      <c r="A132" s="10" t="s">
        <v>691</v>
      </c>
      <c r="B132" s="11">
        <v>93274000</v>
      </c>
      <c r="C132" s="11">
        <v>3264590000</v>
      </c>
      <c r="D132" s="11">
        <v>-1503782704</v>
      </c>
      <c r="E132" s="11">
        <v>1760807296</v>
      </c>
      <c r="F132" s="11">
        <v>93274000</v>
      </c>
      <c r="G132" s="11">
        <v>3264590000</v>
      </c>
      <c r="H132" s="11">
        <v>-1503782704</v>
      </c>
      <c r="I132" s="11">
        <v>1760807296</v>
      </c>
    </row>
    <row r="133" spans="1:9" ht="23.1" customHeight="1">
      <c r="A133" s="10" t="s">
        <v>694</v>
      </c>
      <c r="B133" s="11">
        <v>458000</v>
      </c>
      <c r="C133" s="11">
        <v>4122000</v>
      </c>
      <c r="D133" s="11">
        <v>83605000</v>
      </c>
      <c r="E133" s="11">
        <v>87727000</v>
      </c>
      <c r="F133" s="11">
        <v>458000</v>
      </c>
      <c r="G133" s="11">
        <v>4122000</v>
      </c>
      <c r="H133" s="11">
        <v>83605000</v>
      </c>
      <c r="I133" s="11">
        <v>87727000</v>
      </c>
    </row>
    <row r="134" spans="1:9" ht="23.1" customHeight="1">
      <c r="A134" s="10" t="s">
        <v>675</v>
      </c>
      <c r="B134" s="11">
        <v>312000</v>
      </c>
      <c r="C134" s="11">
        <v>167544000</v>
      </c>
      <c r="D134" s="11">
        <v>-92588000</v>
      </c>
      <c r="E134" s="11">
        <v>74956000</v>
      </c>
      <c r="F134" s="11">
        <v>312000</v>
      </c>
      <c r="G134" s="11">
        <v>167544000</v>
      </c>
      <c r="H134" s="11">
        <v>-92038000</v>
      </c>
      <c r="I134" s="11">
        <v>75506000</v>
      </c>
    </row>
    <row r="135" spans="1:9" ht="23.1" customHeight="1">
      <c r="A135" s="10" t="s">
        <v>705</v>
      </c>
      <c r="B135" s="11">
        <v>105170000</v>
      </c>
      <c r="C135" s="11">
        <v>16932370000</v>
      </c>
      <c r="D135" s="11">
        <v>-19314634073</v>
      </c>
      <c r="E135" s="11">
        <v>-2382264073</v>
      </c>
      <c r="F135" s="11">
        <v>105170000</v>
      </c>
      <c r="G135" s="11">
        <v>16932370000</v>
      </c>
      <c r="H135" s="11">
        <v>-19314634073</v>
      </c>
      <c r="I135" s="11">
        <v>-2382264073</v>
      </c>
    </row>
    <row r="136" spans="1:9" ht="23.1" customHeight="1">
      <c r="A136" s="10" t="s">
        <v>714</v>
      </c>
      <c r="B136" s="11">
        <v>20693000</v>
      </c>
      <c r="C136" s="11">
        <v>1220887000</v>
      </c>
      <c r="D136" s="11">
        <v>-1101004000</v>
      </c>
      <c r="E136" s="11">
        <v>119883000</v>
      </c>
      <c r="F136" s="11">
        <v>20693000</v>
      </c>
      <c r="G136" s="11">
        <v>1220887000</v>
      </c>
      <c r="H136" s="11">
        <v>-1101004000</v>
      </c>
      <c r="I136" s="11">
        <v>119883000</v>
      </c>
    </row>
    <row r="137" spans="1:9" ht="23.1" customHeight="1">
      <c r="A137" s="10" t="s">
        <v>682</v>
      </c>
      <c r="B137" s="11">
        <v>1000000</v>
      </c>
      <c r="C137" s="11">
        <v>538000000</v>
      </c>
      <c r="D137" s="11">
        <v>-538000000</v>
      </c>
      <c r="E137" s="11">
        <v>0</v>
      </c>
      <c r="F137" s="11">
        <v>1000000</v>
      </c>
      <c r="G137" s="11">
        <v>538000000</v>
      </c>
      <c r="H137" s="11">
        <v>-606000000</v>
      </c>
      <c r="I137" s="11">
        <v>-68000000</v>
      </c>
    </row>
    <row r="138" spans="1:9" ht="23.1" customHeight="1">
      <c r="A138" s="10" t="s">
        <v>706</v>
      </c>
      <c r="B138" s="11">
        <v>18960000</v>
      </c>
      <c r="C138" s="11">
        <v>1763280000</v>
      </c>
      <c r="D138" s="11">
        <v>-1763816000</v>
      </c>
      <c r="E138" s="11">
        <v>-536000</v>
      </c>
      <c r="F138" s="11">
        <v>18960000</v>
      </c>
      <c r="G138" s="11">
        <v>1763280000</v>
      </c>
      <c r="H138" s="11">
        <v>-1763816000</v>
      </c>
      <c r="I138" s="11">
        <v>-536000</v>
      </c>
    </row>
    <row r="139" spans="1:9" ht="23.1" customHeight="1">
      <c r="A139" s="10" t="s">
        <v>660</v>
      </c>
      <c r="B139" s="11">
        <v>13794000</v>
      </c>
      <c r="C139" s="11">
        <v>537966000</v>
      </c>
      <c r="D139" s="11">
        <v>-339915000</v>
      </c>
      <c r="E139" s="11">
        <v>198051000</v>
      </c>
      <c r="F139" s="11">
        <v>13794000</v>
      </c>
      <c r="G139" s="11">
        <v>537966000</v>
      </c>
      <c r="H139" s="11">
        <v>-223683000</v>
      </c>
      <c r="I139" s="11">
        <v>314283000</v>
      </c>
    </row>
    <row r="140" spans="1:9" ht="23.1" customHeight="1">
      <c r="A140" s="10" t="s">
        <v>681</v>
      </c>
      <c r="B140" s="11">
        <v>12033000</v>
      </c>
      <c r="C140" s="11">
        <v>228627000</v>
      </c>
      <c r="D140" s="11">
        <v>385056000</v>
      </c>
      <c r="E140" s="11">
        <v>613683000</v>
      </c>
      <c r="F140" s="11">
        <v>12033000</v>
      </c>
      <c r="G140" s="11">
        <v>228627000</v>
      </c>
      <c r="H140" s="11">
        <v>501536000</v>
      </c>
      <c r="I140" s="11">
        <v>730163000</v>
      </c>
    </row>
    <row r="141" spans="1:9" ht="23.1" customHeight="1">
      <c r="A141" s="10" t="s">
        <v>715</v>
      </c>
      <c r="B141" s="11">
        <v>80000</v>
      </c>
      <c r="C141" s="11">
        <v>3200000</v>
      </c>
      <c r="D141" s="11">
        <v>-4000000</v>
      </c>
      <c r="E141" s="11">
        <v>-800000</v>
      </c>
      <c r="F141" s="11">
        <v>80000</v>
      </c>
      <c r="G141" s="11">
        <v>3200000</v>
      </c>
      <c r="H141" s="11">
        <v>-4000000</v>
      </c>
      <c r="I141" s="11">
        <v>-800000</v>
      </c>
    </row>
    <row r="142" spans="1:9" ht="23.1" customHeight="1">
      <c r="A142" s="10" t="s">
        <v>698</v>
      </c>
      <c r="B142" s="11">
        <v>2000</v>
      </c>
      <c r="C142" s="11">
        <v>1358000</v>
      </c>
      <c r="D142" s="11">
        <v>-1116000</v>
      </c>
      <c r="E142" s="11">
        <v>242000</v>
      </c>
      <c r="F142" s="11">
        <v>2000</v>
      </c>
      <c r="G142" s="11">
        <v>1358000</v>
      </c>
      <c r="H142" s="11">
        <v>-1116000</v>
      </c>
      <c r="I142" s="11">
        <v>242000</v>
      </c>
    </row>
    <row r="143" spans="1:9" ht="23.1" customHeight="1">
      <c r="A143" s="10" t="s">
        <v>697</v>
      </c>
      <c r="B143" s="11">
        <v>1000</v>
      </c>
      <c r="C143" s="11">
        <v>530000</v>
      </c>
      <c r="D143" s="11">
        <v>-360000</v>
      </c>
      <c r="E143" s="11">
        <v>170000</v>
      </c>
      <c r="F143" s="11">
        <v>1000</v>
      </c>
      <c r="G143" s="11">
        <v>530000</v>
      </c>
      <c r="H143" s="11">
        <v>-360000</v>
      </c>
      <c r="I143" s="11">
        <v>170000</v>
      </c>
    </row>
    <row r="144" spans="1:9" ht="23.1" customHeight="1">
      <c r="A144" s="10" t="s">
        <v>699</v>
      </c>
      <c r="B144" s="11">
        <v>96000</v>
      </c>
      <c r="C144" s="11">
        <v>51264000</v>
      </c>
      <c r="D144" s="11">
        <v>-63543000</v>
      </c>
      <c r="E144" s="11">
        <v>-12279000</v>
      </c>
      <c r="F144" s="11">
        <v>96000</v>
      </c>
      <c r="G144" s="11">
        <v>51264000</v>
      </c>
      <c r="H144" s="11">
        <v>-63543000</v>
      </c>
      <c r="I144" s="11">
        <v>-12279000</v>
      </c>
    </row>
    <row r="145" spans="1:9" ht="23.1" customHeight="1">
      <c r="A145" s="10" t="s">
        <v>701</v>
      </c>
      <c r="B145" s="11">
        <v>476000</v>
      </c>
      <c r="C145" s="11">
        <v>142800000</v>
      </c>
      <c r="D145" s="11">
        <v>-139369000</v>
      </c>
      <c r="E145" s="11">
        <v>3431000</v>
      </c>
      <c r="F145" s="11">
        <v>476000</v>
      </c>
      <c r="G145" s="11">
        <v>142800000</v>
      </c>
      <c r="H145" s="11">
        <v>-139369000</v>
      </c>
      <c r="I145" s="11">
        <v>3431000</v>
      </c>
    </row>
    <row r="146" spans="1:9" ht="23.1" customHeight="1">
      <c r="A146" s="10" t="s">
        <v>692</v>
      </c>
      <c r="B146" s="11">
        <v>12358000</v>
      </c>
      <c r="C146" s="11">
        <v>2459242000</v>
      </c>
      <c r="D146" s="11">
        <v>-2533288000</v>
      </c>
      <c r="E146" s="11">
        <v>-74046000</v>
      </c>
      <c r="F146" s="11">
        <v>12358000</v>
      </c>
      <c r="G146" s="11">
        <v>2459242000</v>
      </c>
      <c r="H146" s="11">
        <v>-2533288000</v>
      </c>
      <c r="I146" s="11">
        <v>-74046000</v>
      </c>
    </row>
    <row r="147" spans="1:9" ht="23.1" customHeight="1">
      <c r="A147" s="10" t="s">
        <v>666</v>
      </c>
      <c r="B147" s="11">
        <v>1000</v>
      </c>
      <c r="C147" s="11">
        <v>72000</v>
      </c>
      <c r="D147" s="11">
        <v>57000</v>
      </c>
      <c r="E147" s="11">
        <v>129000</v>
      </c>
      <c r="F147" s="11">
        <v>1000</v>
      </c>
      <c r="G147" s="11">
        <v>72000</v>
      </c>
      <c r="H147" s="11">
        <v>165000</v>
      </c>
      <c r="I147" s="11">
        <v>237000</v>
      </c>
    </row>
    <row r="148" spans="1:9" ht="23.1" customHeight="1">
      <c r="A148" s="10" t="s">
        <v>665</v>
      </c>
      <c r="B148" s="11">
        <v>1000</v>
      </c>
      <c r="C148" s="11">
        <v>100000</v>
      </c>
      <c r="D148" s="11">
        <v>-22000</v>
      </c>
      <c r="E148" s="11">
        <v>78000</v>
      </c>
      <c r="F148" s="11">
        <v>1000</v>
      </c>
      <c r="G148" s="11">
        <v>100000</v>
      </c>
      <c r="H148" s="11">
        <v>39000</v>
      </c>
      <c r="I148" s="11">
        <v>139000</v>
      </c>
    </row>
    <row r="149" spans="1:9" ht="23.1" customHeight="1">
      <c r="A149" s="10" t="s">
        <v>135</v>
      </c>
      <c r="B149" s="11">
        <v>680000</v>
      </c>
      <c r="C149" s="11">
        <v>934079414</v>
      </c>
      <c r="D149" s="11">
        <v>-690177675</v>
      </c>
      <c r="E149" s="11">
        <v>243901739</v>
      </c>
      <c r="F149" s="11">
        <v>680000</v>
      </c>
      <c r="G149" s="11">
        <v>934079414</v>
      </c>
      <c r="H149" s="11">
        <v>-690177675</v>
      </c>
      <c r="I149" s="11">
        <v>243901739</v>
      </c>
    </row>
    <row r="150" spans="1:9" ht="23.1" customHeight="1">
      <c r="A150" s="10" t="s">
        <v>696</v>
      </c>
      <c r="B150" s="11">
        <v>1200000</v>
      </c>
      <c r="C150" s="11">
        <v>120000000</v>
      </c>
      <c r="D150" s="11">
        <v>-144200000</v>
      </c>
      <c r="E150" s="11">
        <v>-24200000</v>
      </c>
      <c r="F150" s="11">
        <v>1200000</v>
      </c>
      <c r="G150" s="11">
        <v>120000000</v>
      </c>
      <c r="H150" s="11">
        <v>-144200000</v>
      </c>
      <c r="I150" s="11">
        <v>-24200000</v>
      </c>
    </row>
    <row r="151" spans="1:9" ht="23.1" customHeight="1">
      <c r="A151" s="10" t="s">
        <v>709</v>
      </c>
      <c r="B151" s="11">
        <v>51463000</v>
      </c>
      <c r="C151" s="11">
        <v>6535801000</v>
      </c>
      <c r="D151" s="11">
        <v>-8778673000</v>
      </c>
      <c r="E151" s="11">
        <v>-2242872000</v>
      </c>
      <c r="F151" s="11">
        <v>51463000</v>
      </c>
      <c r="G151" s="11">
        <v>6535801000</v>
      </c>
      <c r="H151" s="11">
        <v>-8778673000</v>
      </c>
      <c r="I151" s="11">
        <v>-2242872000</v>
      </c>
    </row>
    <row r="152" spans="1:9" ht="23.1" customHeight="1">
      <c r="A152" s="10" t="s">
        <v>716</v>
      </c>
      <c r="B152" s="11">
        <v>25269000</v>
      </c>
      <c r="C152" s="11">
        <v>15414090000</v>
      </c>
      <c r="D152" s="11">
        <v>-15660780000</v>
      </c>
      <c r="E152" s="11">
        <v>-246690000</v>
      </c>
      <c r="F152" s="11">
        <v>25269000</v>
      </c>
      <c r="G152" s="11">
        <v>15414090000</v>
      </c>
      <c r="H152" s="11">
        <v>-15660780000</v>
      </c>
      <c r="I152" s="11">
        <v>-246690000</v>
      </c>
    </row>
    <row r="153" spans="1:9" ht="23.1" customHeight="1">
      <c r="A153" s="10" t="s">
        <v>136</v>
      </c>
      <c r="B153" s="11">
        <v>1000</v>
      </c>
      <c r="C153" s="11">
        <v>609844</v>
      </c>
      <c r="D153" s="11">
        <v>-450114</v>
      </c>
      <c r="E153" s="11">
        <v>159730</v>
      </c>
      <c r="F153" s="11">
        <v>1000</v>
      </c>
      <c r="G153" s="11">
        <v>609844</v>
      </c>
      <c r="H153" s="11">
        <v>-450114</v>
      </c>
      <c r="I153" s="11">
        <v>159730</v>
      </c>
    </row>
    <row r="154" spans="1:9" ht="23.1" customHeight="1">
      <c r="A154" s="10" t="s">
        <v>720</v>
      </c>
      <c r="B154" s="11">
        <v>48213</v>
      </c>
      <c r="C154" s="11">
        <v>228243476450</v>
      </c>
      <c r="D154" s="11">
        <v>-214279665189</v>
      </c>
      <c r="E154" s="11">
        <v>13963811261</v>
      </c>
      <c r="F154" s="11">
        <v>48213</v>
      </c>
      <c r="G154" s="11">
        <v>228243476450</v>
      </c>
      <c r="H154" s="11">
        <v>-217104401223</v>
      </c>
      <c r="I154" s="11">
        <v>11139075227</v>
      </c>
    </row>
    <row r="155" spans="1:9" ht="23.1" customHeight="1" thickBot="1">
      <c r="A155" s="10" t="s">
        <v>52</v>
      </c>
      <c r="B155" s="32">
        <f>SUM(B7:B154)</f>
        <v>4274524276</v>
      </c>
      <c r="C155" s="32">
        <f t="shared" ref="C155:H155" si="0">SUM(C7:C154)</f>
        <v>16593511167556.125</v>
      </c>
      <c r="D155" s="32">
        <f t="shared" si="0"/>
        <v>-16930525359315.125</v>
      </c>
      <c r="E155" s="32">
        <f t="shared" si="0"/>
        <v>-337014191759</v>
      </c>
      <c r="F155" s="32">
        <f t="shared" si="0"/>
        <v>3593641276</v>
      </c>
      <c r="G155" s="32">
        <f t="shared" si="0"/>
        <v>16593511167556.125</v>
      </c>
      <c r="H155" s="32">
        <f t="shared" si="0"/>
        <v>-16720760730592.125</v>
      </c>
      <c r="I155" s="32">
        <f>SUM(I7:I154)</f>
        <v>-127305131300</v>
      </c>
    </row>
    <row r="156" spans="1:9" ht="19.5" thickTop="1">
      <c r="A156" s="10" t="s">
        <v>53</v>
      </c>
      <c r="B156" s="51"/>
      <c r="C156" s="49"/>
      <c r="D156" s="49"/>
      <c r="E156" s="49"/>
      <c r="F156" s="51"/>
      <c r="G156" s="49"/>
      <c r="H156" s="49"/>
      <c r="I156" s="49"/>
    </row>
    <row r="159" spans="1:9">
      <c r="A159" s="125" t="s">
        <v>721</v>
      </c>
      <c r="B159" s="125"/>
      <c r="C159" s="125"/>
      <c r="D159" s="125"/>
      <c r="E159" s="125"/>
      <c r="F159" s="125"/>
      <c r="G159" s="125"/>
      <c r="H159" s="125"/>
      <c r="I159" s="125"/>
    </row>
    <row r="161" spans="5:9">
      <c r="E161" s="43"/>
      <c r="I161" s="43"/>
    </row>
    <row r="162" spans="5:9">
      <c r="E162" s="43"/>
      <c r="I162" s="43"/>
    </row>
    <row r="163" spans="5:9">
      <c r="E163" s="43"/>
      <c r="I163" s="43"/>
    </row>
    <row r="164" spans="5:9">
      <c r="E164" s="43"/>
      <c r="I164" s="43"/>
    </row>
  </sheetData>
  <mergeCells count="7">
    <mergeCell ref="A159:I159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35" orientation="landscape" horizontalDpi="4294967295" verticalDpi="4294967295" r:id="rId1"/>
  <headerFooter differentOddEven="1" differentFirst="1"/>
  <rowBreaks count="1" manualBreakCount="1">
    <brk id="96" max="8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27"/>
  <sheetViews>
    <sheetView rightToLeft="1" view="pageBreakPreview" zoomScaleNormal="100" zoomScaleSheetLayoutView="100" workbookViewId="0">
      <selection activeCell="I23" sqref="A23:I31"/>
    </sheetView>
  </sheetViews>
  <sheetFormatPr defaultColWidth="9" defaultRowHeight="18.75"/>
  <cols>
    <col min="1" max="1" width="35.25" style="55" bestFit="1" customWidth="1"/>
    <col min="2" max="2" width="16.375" style="55" bestFit="1" customWidth="1"/>
    <col min="3" max="3" width="14.375" style="55" bestFit="1" customWidth="1"/>
    <col min="4" max="4" width="15.625" style="55" bestFit="1" customWidth="1"/>
    <col min="5" max="5" width="16.375" style="55" bestFit="1" customWidth="1"/>
    <col min="6" max="6" width="16.5" style="55" bestFit="1" customWidth="1"/>
    <col min="7" max="8" width="15.625" style="55" bestFit="1" customWidth="1"/>
    <col min="9" max="9" width="16.5" style="55" bestFit="1" customWidth="1"/>
    <col min="10" max="10" width="9" style="52" customWidth="1"/>
    <col min="11" max="16384" width="9" style="52"/>
  </cols>
  <sheetData>
    <row r="1" spans="1:9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9" ht="21">
      <c r="A2" s="126" t="s">
        <v>188</v>
      </c>
      <c r="B2" s="126"/>
      <c r="C2" s="126"/>
      <c r="D2" s="126"/>
      <c r="E2" s="126"/>
      <c r="F2" s="126"/>
      <c r="G2" s="126"/>
      <c r="H2" s="126"/>
      <c r="I2" s="126"/>
    </row>
    <row r="3" spans="1:9" ht="21">
      <c r="A3" s="126" t="s">
        <v>189</v>
      </c>
      <c r="B3" s="126"/>
      <c r="C3" s="126"/>
      <c r="D3" s="126"/>
      <c r="E3" s="126"/>
      <c r="F3" s="126"/>
      <c r="G3" s="126"/>
      <c r="H3" s="126"/>
      <c r="I3" s="126"/>
    </row>
    <row r="4" spans="1:9">
      <c r="A4" s="129" t="s">
        <v>726</v>
      </c>
      <c r="B4" s="129"/>
      <c r="C4" s="129"/>
      <c r="D4" s="129"/>
      <c r="E4" s="129"/>
      <c r="F4" s="129"/>
      <c r="G4" s="129"/>
      <c r="H4" s="129"/>
      <c r="I4" s="129"/>
    </row>
    <row r="6" spans="1:9" ht="19.5" customHeight="1">
      <c r="A6" s="53"/>
      <c r="B6" s="130" t="s">
        <v>205</v>
      </c>
      <c r="C6" s="130"/>
      <c r="D6" s="130"/>
      <c r="E6" s="130"/>
      <c r="F6" s="130" t="s">
        <v>206</v>
      </c>
      <c r="G6" s="130"/>
      <c r="H6" s="130"/>
      <c r="I6" s="130"/>
    </row>
    <row r="7" spans="1:9" ht="20.25" customHeight="1">
      <c r="A7" s="131"/>
      <c r="B7" s="127" t="s">
        <v>727</v>
      </c>
      <c r="C7" s="127" t="s">
        <v>728</v>
      </c>
      <c r="D7" s="127" t="s">
        <v>729</v>
      </c>
      <c r="E7" s="127" t="s">
        <v>52</v>
      </c>
      <c r="F7" s="127" t="s">
        <v>727</v>
      </c>
      <c r="G7" s="127" t="s">
        <v>728</v>
      </c>
      <c r="H7" s="127" t="s">
        <v>729</v>
      </c>
      <c r="I7" s="127" t="s">
        <v>52</v>
      </c>
    </row>
    <row r="8" spans="1:9" ht="20.25" customHeight="1">
      <c r="A8" s="132"/>
      <c r="B8" s="128"/>
      <c r="C8" s="128"/>
      <c r="D8" s="128"/>
      <c r="E8" s="128"/>
      <c r="F8" s="128"/>
      <c r="G8" s="128"/>
      <c r="H8" s="128"/>
      <c r="I8" s="128"/>
    </row>
    <row r="9" spans="1:9">
      <c r="A9" s="132"/>
      <c r="B9" s="54" t="s">
        <v>730</v>
      </c>
      <c r="C9" s="54" t="s">
        <v>731</v>
      </c>
      <c r="D9" s="54" t="s">
        <v>732</v>
      </c>
      <c r="E9" s="130"/>
      <c r="F9" s="54" t="s">
        <v>732</v>
      </c>
      <c r="G9" s="54" t="s">
        <v>732</v>
      </c>
      <c r="H9" s="54" t="s">
        <v>732</v>
      </c>
      <c r="I9" s="130"/>
    </row>
    <row r="10" spans="1:9" ht="23.1" customHeight="1">
      <c r="A10" s="56" t="s">
        <v>100</v>
      </c>
      <c r="B10" s="60">
        <v>95826365231</v>
      </c>
      <c r="C10" s="60">
        <v>-8452147</v>
      </c>
      <c r="D10" s="60">
        <v>-82172853</v>
      </c>
      <c r="E10" s="60">
        <f>Table12[[#This Row],[-82172853.0000]]+Table12[[#This Row],[-8452147.0]]+Table12[[#This Row],[95826365231.0000]]</f>
        <v>95735740231</v>
      </c>
      <c r="F10" s="60">
        <v>352370002458</v>
      </c>
      <c r="G10" s="60">
        <v>-1261851115</v>
      </c>
      <c r="H10" s="60">
        <v>-758720135</v>
      </c>
      <c r="I10" s="60">
        <f>Table12[[#This Row],[352370002458.0000]]+Table12[[#This Row],[-1261851115.0]]+Table12[[#This Row],[-758720135.0000]]</f>
        <v>350349431208</v>
      </c>
    </row>
    <row r="11" spans="1:9" ht="23.1" customHeight="1">
      <c r="A11" s="56" t="s">
        <v>234</v>
      </c>
      <c r="B11" s="60">
        <v>0</v>
      </c>
      <c r="C11" s="60">
        <v>0</v>
      </c>
      <c r="D11" s="60">
        <v>0</v>
      </c>
      <c r="E11" s="60">
        <f>Table12[[#This Row],[-82172853.0000]]+Table12[[#This Row],[-8452147.0]]+Table12[[#This Row],[95826365231.0000]]</f>
        <v>0</v>
      </c>
      <c r="F11" s="60">
        <v>50319580078</v>
      </c>
      <c r="G11" s="60">
        <v>0</v>
      </c>
      <c r="H11" s="60">
        <v>-118750000</v>
      </c>
      <c r="I11" s="60">
        <f>Table12[[#This Row],[352370002458.0000]]+Table12[[#This Row],[-1261851115.0]]+Table12[[#This Row],[-758720135.0000]]</f>
        <v>50200830078</v>
      </c>
    </row>
    <row r="12" spans="1:9" ht="23.1" customHeight="1">
      <c r="A12" s="56" t="s">
        <v>94</v>
      </c>
      <c r="B12" s="60">
        <v>2408445676</v>
      </c>
      <c r="C12" s="60">
        <v>0</v>
      </c>
      <c r="D12" s="60">
        <v>0</v>
      </c>
      <c r="E12" s="60">
        <f>Table12[[#This Row],[-82172853.0000]]+Table12[[#This Row],[-8452147.0]]+Table12[[#This Row],[95826365231.0000]]</f>
        <v>2408445676</v>
      </c>
      <c r="F12" s="60">
        <v>8203107943</v>
      </c>
      <c r="G12" s="60">
        <v>-33750000</v>
      </c>
      <c r="H12" s="60">
        <v>0</v>
      </c>
      <c r="I12" s="60">
        <f>Table12[[#This Row],[352370002458.0000]]+Table12[[#This Row],[-1261851115.0]]+Table12[[#This Row],[-758720135.0000]]</f>
        <v>8169357943</v>
      </c>
    </row>
    <row r="13" spans="1:9" ht="23.1" customHeight="1">
      <c r="A13" s="56" t="s">
        <v>110</v>
      </c>
      <c r="B13" s="60">
        <v>6932051028</v>
      </c>
      <c r="C13" s="60">
        <v>-90625000</v>
      </c>
      <c r="D13" s="60">
        <v>0</v>
      </c>
      <c r="E13" s="60">
        <f>Table12[[#This Row],[-82172853.0000]]+Table12[[#This Row],[-8452147.0]]+Table12[[#This Row],[95826365231.0000]]</f>
        <v>6841426028</v>
      </c>
      <c r="F13" s="60">
        <v>6932051028</v>
      </c>
      <c r="G13" s="60">
        <v>-90625000</v>
      </c>
      <c r="H13" s="60">
        <v>0</v>
      </c>
      <c r="I13" s="60">
        <f>Table12[[#This Row],[352370002458.0000]]+Table12[[#This Row],[-1261851115.0]]+Table12[[#This Row],[-758720135.0000]]</f>
        <v>6841426028</v>
      </c>
    </row>
    <row r="14" spans="1:9" ht="23.1" customHeight="1">
      <c r="A14" s="56" t="s">
        <v>103</v>
      </c>
      <c r="B14" s="60">
        <v>16357318533</v>
      </c>
      <c r="C14" s="60">
        <v>26502404</v>
      </c>
      <c r="D14" s="60">
        <v>-4086253574</v>
      </c>
      <c r="E14" s="60">
        <f>Table12[[#This Row],[-82172853.0000]]+Table12[[#This Row],[-8452147.0]]+Table12[[#This Row],[95826365231.0000]]</f>
        <v>12297567363</v>
      </c>
      <c r="F14" s="60">
        <v>51286718747</v>
      </c>
      <c r="G14" s="60">
        <v>-111310096</v>
      </c>
      <c r="H14" s="60">
        <v>-4086253574</v>
      </c>
      <c r="I14" s="60">
        <f>Table12[[#This Row],[352370002458.0000]]+Table12[[#This Row],[-1261851115.0]]+Table12[[#This Row],[-758720135.0000]]</f>
        <v>47089155077</v>
      </c>
    </row>
    <row r="15" spans="1:9" ht="23.1" customHeight="1">
      <c r="A15" s="56" t="s">
        <v>238</v>
      </c>
      <c r="B15" s="60">
        <v>0</v>
      </c>
      <c r="C15" s="60">
        <v>0</v>
      </c>
      <c r="D15" s="60">
        <v>0</v>
      </c>
      <c r="E15" s="60">
        <f>Table12[[#This Row],[-82172853.0000]]+Table12[[#This Row],[-8452147.0]]+Table12[[#This Row],[95826365231.0000]]</f>
        <v>0</v>
      </c>
      <c r="F15" s="60">
        <v>2089759063</v>
      </c>
      <c r="G15" s="60">
        <v>0</v>
      </c>
      <c r="H15" s="60">
        <v>-15625000</v>
      </c>
      <c r="I15" s="60">
        <f>Table12[[#This Row],[352370002458.0000]]+Table12[[#This Row],[-1261851115.0]]+Table12[[#This Row],[-758720135.0000]]</f>
        <v>2074134063</v>
      </c>
    </row>
    <row r="16" spans="1:9" ht="23.1" customHeight="1">
      <c r="A16" s="56" t="s">
        <v>87</v>
      </c>
      <c r="B16" s="60">
        <v>4692273050</v>
      </c>
      <c r="C16" s="60">
        <v>-85625000</v>
      </c>
      <c r="D16" s="60">
        <v>0</v>
      </c>
      <c r="E16" s="60">
        <f>Table12[[#This Row],[-82172853.0000]]+Table12[[#This Row],[-8452147.0]]+Table12[[#This Row],[95826365231.0000]]</f>
        <v>4606648050</v>
      </c>
      <c r="F16" s="60">
        <v>4692273050</v>
      </c>
      <c r="G16" s="60">
        <v>-85625000</v>
      </c>
      <c r="H16" s="60">
        <v>0</v>
      </c>
      <c r="I16" s="60">
        <f>Table12[[#This Row],[352370002458.0000]]+Table12[[#This Row],[-1261851115.0]]+Table12[[#This Row],[-758720135.0000]]</f>
        <v>4606648050</v>
      </c>
    </row>
    <row r="17" spans="1:9" ht="23.1" customHeight="1">
      <c r="A17" s="56" t="s">
        <v>106</v>
      </c>
      <c r="B17" s="60">
        <v>20130989741</v>
      </c>
      <c r="C17" s="60">
        <v>-85625000</v>
      </c>
      <c r="D17" s="60">
        <v>0</v>
      </c>
      <c r="E17" s="60">
        <f>Table12[[#This Row],[-82172853.0000]]+Table12[[#This Row],[-8452147.0]]+Table12[[#This Row],[95826365231.0000]]</f>
        <v>20045364741</v>
      </c>
      <c r="F17" s="60">
        <v>24011454222</v>
      </c>
      <c r="G17" s="60">
        <v>-176250000</v>
      </c>
      <c r="H17" s="60">
        <v>0</v>
      </c>
      <c r="I17" s="60">
        <f>Table12[[#This Row],[352370002458.0000]]+Table12[[#This Row],[-1261851115.0]]+Table12[[#This Row],[-758720135.0000]]</f>
        <v>23835204222</v>
      </c>
    </row>
    <row r="18" spans="1:9" ht="23.1" customHeight="1">
      <c r="A18" s="56" t="s">
        <v>91</v>
      </c>
      <c r="B18" s="60">
        <v>9259368518</v>
      </c>
      <c r="C18" s="60">
        <v>0</v>
      </c>
      <c r="D18" s="60">
        <v>0</v>
      </c>
      <c r="E18" s="60">
        <f>Table12[[#This Row],[-82172853.0000]]+Table12[[#This Row],[-8452147.0]]+Table12[[#This Row],[95826365231.0000]]</f>
        <v>9259368518</v>
      </c>
      <c r="F18" s="60">
        <v>38768749714</v>
      </c>
      <c r="G18" s="60">
        <v>-116000000</v>
      </c>
      <c r="H18" s="60">
        <v>0</v>
      </c>
      <c r="I18" s="60">
        <f>Table12[[#This Row],[352370002458.0000]]+Table12[[#This Row],[-1261851115.0]]+Table12[[#This Row],[-758720135.0000]]</f>
        <v>38652749714</v>
      </c>
    </row>
    <row r="19" spans="1:9" ht="23.1" customHeight="1">
      <c r="A19" s="56" t="s">
        <v>97</v>
      </c>
      <c r="B19" s="60">
        <v>30020864089</v>
      </c>
      <c r="C19" s="60">
        <v>0</v>
      </c>
      <c r="D19" s="60">
        <v>0</v>
      </c>
      <c r="E19" s="60">
        <f>Table12[[#This Row],[-82172853.0000]]+Table12[[#This Row],[-8452147.0]]+Table12[[#This Row],[95826365231.0000]]</f>
        <v>30020864089</v>
      </c>
      <c r="F19" s="60">
        <v>189484766604</v>
      </c>
      <c r="G19" s="60">
        <v>-261192484</v>
      </c>
      <c r="H19" s="60">
        <v>-10757516</v>
      </c>
      <c r="I19" s="60">
        <f>Table12[[#This Row],[352370002458.0000]]+Table12[[#This Row],[-1261851115.0]]+Table12[[#This Row],[-758720135.0000]]</f>
        <v>189212816604</v>
      </c>
    </row>
    <row r="20" spans="1:9" ht="23.1" customHeight="1">
      <c r="A20" s="56" t="s">
        <v>109</v>
      </c>
      <c r="B20" s="60">
        <f>106481395902+24484977612</f>
        <v>130966373514</v>
      </c>
      <c r="C20" s="60">
        <v>0</v>
      </c>
      <c r="D20" s="60">
        <v>0</v>
      </c>
      <c r="E20" s="60">
        <f>Table12[[#This Row],[-82172853.0000]]+Table12[[#This Row],[-8452147.0]]+Table12[[#This Row],[95826365231.0000]]</f>
        <v>130966373514</v>
      </c>
      <c r="F20" s="60">
        <f>141405576231+24484977612</f>
        <v>165890553843</v>
      </c>
      <c r="G20" s="60">
        <v>-815625000</v>
      </c>
      <c r="H20" s="60">
        <v>0</v>
      </c>
      <c r="I20" s="60">
        <f>Table12[[#This Row],[352370002458.0000]]+Table12[[#This Row],[-1261851115.0]]+Table12[[#This Row],[-758720135.0000]]</f>
        <v>165074928843</v>
      </c>
    </row>
    <row r="21" spans="1:9" ht="23.1" customHeight="1">
      <c r="A21" s="10" t="s">
        <v>720</v>
      </c>
      <c r="B21" s="60">
        <v>0</v>
      </c>
      <c r="C21" s="11">
        <v>13963811261</v>
      </c>
      <c r="D21" s="60">
        <v>0</v>
      </c>
      <c r="E21" s="60">
        <f>Table12[[#This Row],[-82172853.0000]]+Table12[[#This Row],[-8452147.0]]+Table12[[#This Row],[95826365231.0000]]</f>
        <v>13963811261</v>
      </c>
      <c r="F21" s="60"/>
      <c r="G21" s="11">
        <v>11139075227</v>
      </c>
      <c r="H21" s="11">
        <v>16364118964</v>
      </c>
      <c r="I21" s="60">
        <f>Table12[[#This Row],[352370002458.0000]]+Table12[[#This Row],[-1261851115.0]]+Table12[[#This Row],[-758720135.0000]]</f>
        <v>27503194191</v>
      </c>
    </row>
    <row r="22" spans="1:9" ht="23.1" customHeight="1" thickBot="1">
      <c r="A22" s="56" t="s">
        <v>52</v>
      </c>
      <c r="B22" s="78">
        <f>SUM(B10:B21)</f>
        <v>316594049380</v>
      </c>
      <c r="C22" s="78">
        <f>SUM(C10:C21)</f>
        <v>13719986518</v>
      </c>
      <c r="D22" s="78">
        <f>SUM(D10:D21)</f>
        <v>-4168426427</v>
      </c>
      <c r="E22" s="78">
        <f>SUBTOTAL(109,E10:E21)</f>
        <v>326145609471</v>
      </c>
      <c r="F22" s="78">
        <f>SUM(F10:F20)</f>
        <v>894049016750</v>
      </c>
      <c r="G22" s="78">
        <f>SUM(G10:G21)</f>
        <v>8186846532</v>
      </c>
      <c r="H22" s="78">
        <f>SUM(H10:H21)</f>
        <v>11374012739</v>
      </c>
      <c r="I22" s="78">
        <f>SUM(I10:I21)</f>
        <v>913609876021</v>
      </c>
    </row>
    <row r="23" spans="1:9" ht="23.1" customHeight="1" thickTop="1">
      <c r="A23" s="58"/>
      <c r="B23" s="59"/>
      <c r="C23" s="59"/>
      <c r="D23" s="59"/>
      <c r="E23" s="59"/>
      <c r="F23" s="59"/>
      <c r="G23" s="59"/>
      <c r="H23" s="59"/>
      <c r="I23" s="59"/>
    </row>
    <row r="24" spans="1:9" ht="23.1" customHeight="1">
      <c r="A24" s="58"/>
      <c r="B24" s="59"/>
      <c r="C24" s="59"/>
      <c r="D24" s="59"/>
      <c r="E24" s="59"/>
      <c r="F24" s="59"/>
      <c r="G24" s="59"/>
      <c r="H24" s="59"/>
      <c r="I24" s="59"/>
    </row>
    <row r="25" spans="1:9">
      <c r="B25" s="80"/>
      <c r="C25" s="80"/>
      <c r="E25" s="80"/>
      <c r="F25" s="80"/>
      <c r="G25" s="80"/>
      <c r="I25" s="80"/>
    </row>
    <row r="27" spans="1:9">
      <c r="D27" s="81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74" orientation="landscape" horizontalDpi="4294967295" verticalDpi="4294967295" r:id="rId1"/>
  <headerFooter differentOddEven="1" differentFirst="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K541"/>
  <sheetViews>
    <sheetView rightToLeft="1" view="pageBreakPreview" topLeftCell="A531" zoomScale="106" zoomScaleNormal="100" zoomScaleSheetLayoutView="106" workbookViewId="0">
      <selection activeCell="F546" sqref="F546"/>
    </sheetView>
  </sheetViews>
  <sheetFormatPr defaultColWidth="9" defaultRowHeight="18.75"/>
  <cols>
    <col min="1" max="1" width="37.5" style="55" bestFit="1" customWidth="1"/>
    <col min="2" max="2" width="13" style="55" customWidth="1"/>
    <col min="3" max="3" width="17.875" style="55" bestFit="1" customWidth="1"/>
    <col min="4" max="4" width="15.125" style="55" customWidth="1"/>
    <col min="5" max="5" width="17.75" style="55" bestFit="1" customWidth="1"/>
    <col min="6" max="6" width="14.125" style="55" bestFit="1" customWidth="1"/>
    <col min="7" max="7" width="14.25" style="55" customWidth="1"/>
    <col min="8" max="8" width="17.875" style="55" bestFit="1" customWidth="1"/>
    <col min="9" max="9" width="20.625" style="55" customWidth="1"/>
    <col min="10" max="10" width="16.75" style="55" bestFit="1" customWidth="1"/>
    <col min="11" max="11" width="16.875" style="55" customWidth="1"/>
    <col min="12" max="12" width="9" style="55" customWidth="1"/>
    <col min="13" max="16384" width="9" style="55"/>
  </cols>
  <sheetData>
    <row r="1" spans="1:11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21">
      <c r="A2" s="126" t="s">
        <v>188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21">
      <c r="A3" s="126" t="s">
        <v>189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5" spans="1:11">
      <c r="A5" s="129" t="s">
        <v>733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7" spans="1:11" ht="19.5" customHeight="1">
      <c r="A7" s="61"/>
      <c r="B7" s="130" t="s">
        <v>205</v>
      </c>
      <c r="C7" s="130"/>
      <c r="D7" s="130"/>
      <c r="E7" s="130"/>
      <c r="F7" s="130"/>
      <c r="G7" s="130" t="s">
        <v>206</v>
      </c>
      <c r="H7" s="130"/>
      <c r="I7" s="130"/>
      <c r="J7" s="130"/>
      <c r="K7" s="130"/>
    </row>
    <row r="8" spans="1:11" ht="19.5" customHeight="1">
      <c r="A8" s="133" t="s">
        <v>734</v>
      </c>
      <c r="B8" s="127" t="s">
        <v>735</v>
      </c>
      <c r="C8" s="127" t="s">
        <v>728</v>
      </c>
      <c r="D8" s="127" t="s">
        <v>729</v>
      </c>
      <c r="E8" s="127" t="s">
        <v>52</v>
      </c>
      <c r="F8" s="127"/>
      <c r="G8" s="127" t="s">
        <v>735</v>
      </c>
      <c r="H8" s="127" t="s">
        <v>728</v>
      </c>
      <c r="I8" s="127" t="s">
        <v>729</v>
      </c>
      <c r="J8" s="127" t="s">
        <v>52</v>
      </c>
      <c r="K8" s="127"/>
    </row>
    <row r="9" spans="1:11" ht="18.75" customHeight="1" thickBot="1">
      <c r="A9" s="133"/>
      <c r="B9" s="128"/>
      <c r="C9" s="128"/>
      <c r="D9" s="128"/>
      <c r="E9" s="130"/>
      <c r="F9" s="130"/>
      <c r="G9" s="128"/>
      <c r="H9" s="128"/>
      <c r="I9" s="128"/>
      <c r="J9" s="130"/>
      <c r="K9" s="130"/>
    </row>
    <row r="10" spans="1:11" ht="28.5" customHeight="1" thickBot="1">
      <c r="A10" s="134"/>
      <c r="B10" s="66" t="s">
        <v>746</v>
      </c>
      <c r="C10" s="66" t="s">
        <v>746</v>
      </c>
      <c r="D10" s="66" t="s">
        <v>746</v>
      </c>
      <c r="E10" s="62" t="s">
        <v>163</v>
      </c>
      <c r="F10" s="62" t="s">
        <v>736</v>
      </c>
      <c r="G10" s="66" t="s">
        <v>746</v>
      </c>
      <c r="H10" s="66" t="s">
        <v>746</v>
      </c>
      <c r="I10" s="66" t="s">
        <v>746</v>
      </c>
      <c r="J10" s="62" t="s">
        <v>163</v>
      </c>
      <c r="K10" s="62" t="s">
        <v>736</v>
      </c>
    </row>
    <row r="11" spans="1:11" ht="23.1" customHeight="1">
      <c r="A11" s="56" t="s">
        <v>48</v>
      </c>
      <c r="B11" s="60">
        <v>3188</v>
      </c>
      <c r="C11" s="60">
        <v>-1609153</v>
      </c>
      <c r="D11" s="60">
        <v>0</v>
      </c>
      <c r="E11" s="60">
        <f>Table13[[#This Row],[0]]+Table13[[#This Row],[-1609153.0]]+Table13[[#This Row],[3188.0]]</f>
        <v>-1605965</v>
      </c>
      <c r="F11" s="57">
        <f>Table13[[#This Row],[-1605965.0]]/درآمدها!$C$10*100</f>
        <v>-9.5336230667249648E-5</v>
      </c>
      <c r="G11" s="60">
        <v>294065</v>
      </c>
      <c r="H11" s="60">
        <v>4952210</v>
      </c>
      <c r="I11" s="60">
        <v>-6012492</v>
      </c>
      <c r="J11" s="60">
        <f>Table13[[#This Row],[294065.0]]+Table13[[#This Row],[4952210.0]]+Table13[[#This Row],[-6012492.0000]]</f>
        <v>-766217</v>
      </c>
      <c r="K11" s="57">
        <f>Table13[[#This Row],[-766217.0000]]/درآمدها!$C$10*100</f>
        <v>-4.5485574500794243E-5</v>
      </c>
    </row>
    <row r="12" spans="1:11" ht="23.1" customHeight="1">
      <c r="A12" s="56" t="s">
        <v>258</v>
      </c>
      <c r="B12" s="60">
        <v>0</v>
      </c>
      <c r="C12" s="60">
        <v>0</v>
      </c>
      <c r="D12" s="60">
        <v>0</v>
      </c>
      <c r="E12" s="60">
        <f>Table13[[#This Row],[0]]+Table13[[#This Row],[-1609153.0]]+Table13[[#This Row],[3188.0]]</f>
        <v>0</v>
      </c>
      <c r="F12" s="57">
        <f>Table13[[#This Row],[-1605965.0]]/درآمدها!$C$10*100</f>
        <v>0</v>
      </c>
      <c r="G12" s="60">
        <v>0</v>
      </c>
      <c r="H12" s="60">
        <v>0</v>
      </c>
      <c r="I12" s="60">
        <v>-693065322</v>
      </c>
      <c r="J12" s="60">
        <f>Table13[[#This Row],[294065.0]]+Table13[[#This Row],[4952210.0]]+Table13[[#This Row],[-6012492.0000]]</f>
        <v>-693065322</v>
      </c>
      <c r="K12" s="57">
        <f>Table13[[#This Row],[-766217.0000]]/درآمدها!$C$10*100</f>
        <v>-4.114301084124726E-2</v>
      </c>
    </row>
    <row r="13" spans="1:11" ht="23.1" customHeight="1">
      <c r="A13" s="56" t="s">
        <v>32</v>
      </c>
      <c r="B13" s="60">
        <v>0</v>
      </c>
      <c r="C13" s="60">
        <v>-188119171</v>
      </c>
      <c r="D13" s="60">
        <v>0</v>
      </c>
      <c r="E13" s="60">
        <f>Table13[[#This Row],[0]]+Table13[[#This Row],[-1609153.0]]+Table13[[#This Row],[3188.0]]</f>
        <v>-188119171</v>
      </c>
      <c r="F13" s="57">
        <f>Table13[[#This Row],[-1605965.0]]/درآمدها!$C$10*100</f>
        <v>-1.1167474184921703E-2</v>
      </c>
      <c r="G13" s="60">
        <v>0</v>
      </c>
      <c r="H13" s="60">
        <v>-2627090577</v>
      </c>
      <c r="I13" s="60">
        <v>100</v>
      </c>
      <c r="J13" s="60">
        <f>Table13[[#This Row],[294065.0]]+Table13[[#This Row],[4952210.0]]+Table13[[#This Row],[-6012492.0000]]</f>
        <v>-2627090477</v>
      </c>
      <c r="K13" s="57">
        <f>Table13[[#This Row],[-766217.0000]]/درآمدها!$C$10*100</f>
        <v>-0.15595414825292389</v>
      </c>
    </row>
    <row r="14" spans="1:11" ht="23.1" customHeight="1">
      <c r="A14" s="56" t="s">
        <v>39</v>
      </c>
      <c r="B14" s="60">
        <v>0</v>
      </c>
      <c r="C14" s="60">
        <v>-130364981861</v>
      </c>
      <c r="D14" s="60">
        <v>60289762457</v>
      </c>
      <c r="E14" s="60">
        <f>Table13[[#This Row],[0]]+Table13[[#This Row],[-1609153.0]]+Table13[[#This Row],[3188.0]]</f>
        <v>-70075219404</v>
      </c>
      <c r="F14" s="57">
        <f>Table13[[#This Row],[-1605965.0]]/درآمدها!$C$10*100</f>
        <v>-4.1599332993918754</v>
      </c>
      <c r="G14" s="60">
        <v>0</v>
      </c>
      <c r="H14" s="60">
        <v>-70228775119</v>
      </c>
      <c r="I14" s="60">
        <v>60289762457</v>
      </c>
      <c r="J14" s="60">
        <f>Table13[[#This Row],[294065.0]]+Table13[[#This Row],[4952210.0]]+Table13[[#This Row],[-6012492.0000]]</f>
        <v>-9939012662</v>
      </c>
      <c r="K14" s="57">
        <f>Table13[[#This Row],[-766217.0000]]/درآمدها!$C$10*100</f>
        <v>-0.59001784207572827</v>
      </c>
    </row>
    <row r="15" spans="1:11" ht="23.1" customHeight="1">
      <c r="A15" s="56" t="s">
        <v>24</v>
      </c>
      <c r="B15" s="60">
        <v>0</v>
      </c>
      <c r="C15" s="60">
        <v>5197935343</v>
      </c>
      <c r="D15" s="60">
        <v>0</v>
      </c>
      <c r="E15" s="60">
        <f>Table13[[#This Row],[0]]+Table13[[#This Row],[-1609153.0]]+Table13[[#This Row],[3188.0]]</f>
        <v>5197935343</v>
      </c>
      <c r="F15" s="57">
        <f>Table13[[#This Row],[-1605965.0]]/درآمدها!$C$10*100</f>
        <v>0.30856934170651135</v>
      </c>
      <c r="G15" s="60">
        <v>9922473198</v>
      </c>
      <c r="H15" s="60">
        <v>70958742994</v>
      </c>
      <c r="I15" s="60">
        <v>-31864145</v>
      </c>
      <c r="J15" s="60">
        <f>Table13[[#This Row],[294065.0]]+Table13[[#This Row],[4952210.0]]+Table13[[#This Row],[-6012492.0000]]</f>
        <v>80849352047</v>
      </c>
      <c r="K15" s="57">
        <f>Table13[[#This Row],[-766217.0000]]/درآمدها!$C$10*100</f>
        <v>4.7995270607083373</v>
      </c>
    </row>
    <row r="16" spans="1:11" ht="23.1" customHeight="1">
      <c r="A16" s="56" t="s">
        <v>19</v>
      </c>
      <c r="B16" s="60">
        <v>7455265</v>
      </c>
      <c r="C16" s="60">
        <v>-329575340</v>
      </c>
      <c r="D16" s="60">
        <v>0</v>
      </c>
      <c r="E16" s="60">
        <f>Table13[[#This Row],[0]]+Table13[[#This Row],[-1609153.0]]+Table13[[#This Row],[3188.0]]</f>
        <v>-322120075</v>
      </c>
      <c r="F16" s="57">
        <f>Table13[[#This Row],[-1605965.0]]/درآمدها!$C$10*100</f>
        <v>-1.9122280854658575E-2</v>
      </c>
      <c r="G16" s="60">
        <v>363384056</v>
      </c>
      <c r="H16" s="60">
        <v>-1013647574</v>
      </c>
      <c r="I16" s="60">
        <v>11656698029</v>
      </c>
      <c r="J16" s="60">
        <f>Table13[[#This Row],[294065.0]]+Table13[[#This Row],[4952210.0]]+Table13[[#This Row],[-6012492.0000]]</f>
        <v>11006434511</v>
      </c>
      <c r="K16" s="57">
        <f>Table13[[#This Row],[-766217.0000]]/درآمدها!$C$10*100</f>
        <v>0.65338408954408911</v>
      </c>
    </row>
    <row r="17" spans="1:11" ht="23.1" customHeight="1">
      <c r="A17" s="56" t="s">
        <v>23</v>
      </c>
      <c r="B17" s="60">
        <v>0</v>
      </c>
      <c r="C17" s="60">
        <v>-162950997617</v>
      </c>
      <c r="D17" s="60">
        <v>0</v>
      </c>
      <c r="E17" s="60">
        <f>Table13[[#This Row],[0]]+Table13[[#This Row],[-1609153.0]]+Table13[[#This Row],[3188.0]]</f>
        <v>-162950997617</v>
      </c>
      <c r="F17" s="57">
        <f>Table13[[#This Row],[-1605965.0]]/درآمدها!$C$10*100</f>
        <v>-9.6733950592153377</v>
      </c>
      <c r="G17" s="60">
        <v>0</v>
      </c>
      <c r="H17" s="60">
        <v>-121878718979</v>
      </c>
      <c r="I17" s="60">
        <v>59002971831</v>
      </c>
      <c r="J17" s="60">
        <f>Table13[[#This Row],[294065.0]]+Table13[[#This Row],[4952210.0]]+Table13[[#This Row],[-6012492.0000]]</f>
        <v>-62875747148</v>
      </c>
      <c r="K17" s="57">
        <f>Table13[[#This Row],[-766217.0000]]/درآمدها!$C$10*100</f>
        <v>-3.7325450638571782</v>
      </c>
    </row>
    <row r="18" spans="1:11" ht="23.1" customHeight="1">
      <c r="A18" s="56" t="s">
        <v>29</v>
      </c>
      <c r="B18" s="60">
        <v>4401881</v>
      </c>
      <c r="C18" s="60">
        <v>-451346392</v>
      </c>
      <c r="D18" s="60">
        <v>0</v>
      </c>
      <c r="E18" s="60">
        <f>Table13[[#This Row],[0]]+Table13[[#This Row],[-1609153.0]]+Table13[[#This Row],[3188.0]]</f>
        <v>-446944511</v>
      </c>
      <c r="F18" s="57">
        <f>Table13[[#This Row],[-1605965.0]]/درآمدها!$C$10*100</f>
        <v>-2.6532337252777677E-2</v>
      </c>
      <c r="G18" s="60">
        <v>432851636</v>
      </c>
      <c r="H18" s="60">
        <v>-867527982</v>
      </c>
      <c r="I18" s="60">
        <v>0</v>
      </c>
      <c r="J18" s="60">
        <f>Table13[[#This Row],[294065.0]]+Table13[[#This Row],[4952210.0]]+Table13[[#This Row],[-6012492.0000]]</f>
        <v>-434676346</v>
      </c>
      <c r="K18" s="57">
        <f>Table13[[#This Row],[-766217.0000]]/درآمدها!$C$10*100</f>
        <v>-2.580405201100474E-2</v>
      </c>
    </row>
    <row r="19" spans="1:11" ht="23.1" customHeight="1">
      <c r="A19" s="56" t="s">
        <v>40</v>
      </c>
      <c r="B19" s="60">
        <v>0</v>
      </c>
      <c r="C19" s="60">
        <v>-121038244</v>
      </c>
      <c r="D19" s="60">
        <v>0</v>
      </c>
      <c r="E19" s="60">
        <f>Table13[[#This Row],[0]]+Table13[[#This Row],[-1609153.0]]+Table13[[#This Row],[3188.0]]</f>
        <v>-121038244</v>
      </c>
      <c r="F19" s="57">
        <f>Table13[[#This Row],[-1605965.0]]/درآمدها!$C$10*100</f>
        <v>-7.1852935459632353E-3</v>
      </c>
      <c r="G19" s="60">
        <v>0</v>
      </c>
      <c r="H19" s="60">
        <v>-1272125182</v>
      </c>
      <c r="I19" s="60">
        <v>0</v>
      </c>
      <c r="J19" s="60">
        <f>Table13[[#This Row],[294065.0]]+Table13[[#This Row],[4952210.0]]+Table13[[#This Row],[-6012492.0000]]</f>
        <v>-1272125182</v>
      </c>
      <c r="K19" s="57">
        <f>Table13[[#This Row],[-766217.0000]]/درآمدها!$C$10*100</f>
        <v>-7.5518221000313801E-2</v>
      </c>
    </row>
    <row r="20" spans="1:11" ht="23.1" customHeight="1">
      <c r="A20" s="56" t="s">
        <v>46</v>
      </c>
      <c r="B20" s="60">
        <v>32521008</v>
      </c>
      <c r="C20" s="60">
        <v>-371779370</v>
      </c>
      <c r="D20" s="60">
        <v>0</v>
      </c>
      <c r="E20" s="60">
        <f>Table13[[#This Row],[0]]+Table13[[#This Row],[-1609153.0]]+Table13[[#This Row],[3188.0]]</f>
        <v>-339258362</v>
      </c>
      <c r="F20" s="57">
        <f>Table13[[#This Row],[-1605965.0]]/درآمدها!$C$10*100</f>
        <v>-2.0139675183098813E-2</v>
      </c>
      <c r="G20" s="60">
        <v>1607167222</v>
      </c>
      <c r="H20" s="60">
        <v>-1609109138</v>
      </c>
      <c r="I20" s="60">
        <v>1371709753</v>
      </c>
      <c r="J20" s="60">
        <f>Table13[[#This Row],[294065.0]]+Table13[[#This Row],[4952210.0]]+Table13[[#This Row],[-6012492.0000]]</f>
        <v>1369767837</v>
      </c>
      <c r="K20" s="57">
        <f>Table13[[#This Row],[-766217.0000]]/درآمدها!$C$10*100</f>
        <v>8.1314662815697492E-2</v>
      </c>
    </row>
    <row r="21" spans="1:11" ht="23.1" customHeight="1">
      <c r="A21" s="56" t="s">
        <v>20</v>
      </c>
      <c r="B21" s="60">
        <v>0</v>
      </c>
      <c r="C21" s="60">
        <v>-7097518</v>
      </c>
      <c r="D21" s="60">
        <v>0</v>
      </c>
      <c r="E21" s="60">
        <f>Table13[[#This Row],[0]]+Table13[[#This Row],[-1609153.0]]+Table13[[#This Row],[3188.0]]</f>
        <v>-7097518</v>
      </c>
      <c r="F21" s="57">
        <f>Table13[[#This Row],[-1605965.0]]/درآمدها!$C$10*100</f>
        <v>-4.21335840577445E-4</v>
      </c>
      <c r="G21" s="60">
        <v>0</v>
      </c>
      <c r="H21" s="60">
        <v>-41638763</v>
      </c>
      <c r="I21" s="60">
        <v>0</v>
      </c>
      <c r="J21" s="60">
        <f>Table13[[#This Row],[294065.0]]+Table13[[#This Row],[4952210.0]]+Table13[[#This Row],[-6012492.0000]]</f>
        <v>-41638763</v>
      </c>
      <c r="K21" s="57">
        <f>Table13[[#This Row],[-766217.0000]]/درآمدها!$C$10*100</f>
        <v>-2.4718363812828675E-3</v>
      </c>
    </row>
    <row r="22" spans="1:11" ht="23.1" customHeight="1">
      <c r="A22" s="56" t="s">
        <v>33</v>
      </c>
      <c r="B22" s="60">
        <v>6179792</v>
      </c>
      <c r="C22" s="60">
        <v>-2758511397</v>
      </c>
      <c r="D22" s="60">
        <v>0</v>
      </c>
      <c r="E22" s="60">
        <f>Table13[[#This Row],[0]]+Table13[[#This Row],[-1609153.0]]+Table13[[#This Row],[3188.0]]</f>
        <v>-2752331605</v>
      </c>
      <c r="F22" s="57">
        <f>Table13[[#This Row],[-1605965.0]]/درآمدها!$C$10*100</f>
        <v>-0.16338894108342428</v>
      </c>
      <c r="G22" s="60">
        <v>314970041</v>
      </c>
      <c r="H22" s="60">
        <v>-2500107226</v>
      </c>
      <c r="I22" s="60">
        <v>0</v>
      </c>
      <c r="J22" s="60">
        <f>Table13[[#This Row],[294065.0]]+Table13[[#This Row],[4952210.0]]+Table13[[#This Row],[-6012492.0000]]</f>
        <v>-2185137185</v>
      </c>
      <c r="K22" s="57">
        <f>Table13[[#This Row],[-766217.0000]]/درآمدها!$C$10*100</f>
        <v>-0.12971810886834056</v>
      </c>
    </row>
    <row r="23" spans="1:11" ht="23.1" customHeight="1">
      <c r="A23" s="56" t="s">
        <v>30</v>
      </c>
      <c r="B23" s="60">
        <v>0</v>
      </c>
      <c r="C23" s="60">
        <v>-25299601386</v>
      </c>
      <c r="D23" s="60">
        <v>0</v>
      </c>
      <c r="E23" s="60">
        <f>Table13[[#This Row],[0]]+Table13[[#This Row],[-1609153.0]]+Table13[[#This Row],[3188.0]]</f>
        <v>-25299601386</v>
      </c>
      <c r="F23" s="57">
        <f>Table13[[#This Row],[-1605965.0]]/درآمدها!$C$10*100</f>
        <v>-1.5018811951226614</v>
      </c>
      <c r="G23" s="60">
        <v>1200000710</v>
      </c>
      <c r="H23" s="60">
        <v>-34164737566</v>
      </c>
      <c r="I23" s="60">
        <v>18309731801</v>
      </c>
      <c r="J23" s="60">
        <f>Table13[[#This Row],[294065.0]]+Table13[[#This Row],[4952210.0]]+Table13[[#This Row],[-6012492.0000]]</f>
        <v>-14655005055</v>
      </c>
      <c r="K23" s="57">
        <f>Table13[[#This Row],[-766217.0000]]/درآمدها!$C$10*100</f>
        <v>-0.86997720520259769</v>
      </c>
    </row>
    <row r="24" spans="1:11" ht="23.1" customHeight="1">
      <c r="A24" s="56" t="s">
        <v>41</v>
      </c>
      <c r="B24" s="60">
        <v>2676641</v>
      </c>
      <c r="C24" s="60">
        <v>-188631822</v>
      </c>
      <c r="D24" s="60">
        <v>0</v>
      </c>
      <c r="E24" s="60">
        <f>Table13[[#This Row],[0]]+Table13[[#This Row],[-1609153.0]]+Table13[[#This Row],[3188.0]]</f>
        <v>-185955181</v>
      </c>
      <c r="F24" s="57">
        <f>Table13[[#This Row],[-1605965.0]]/درآمدها!$C$10*100</f>
        <v>-1.1039011453914725E-2</v>
      </c>
      <c r="G24" s="60">
        <v>134695456</v>
      </c>
      <c r="H24" s="60">
        <v>-1019711578</v>
      </c>
      <c r="I24" s="60">
        <v>-9565313</v>
      </c>
      <c r="J24" s="60">
        <f>Table13[[#This Row],[294065.0]]+Table13[[#This Row],[4952210.0]]+Table13[[#This Row],[-6012492.0000]]</f>
        <v>-894581435</v>
      </c>
      <c r="K24" s="57">
        <f>Table13[[#This Row],[-766217.0000]]/درآمدها!$C$10*100</f>
        <v>-5.3105778792065336E-2</v>
      </c>
    </row>
    <row r="25" spans="1:11" ht="23.1" customHeight="1">
      <c r="A25" s="56" t="s">
        <v>36</v>
      </c>
      <c r="B25" s="60">
        <v>13638691</v>
      </c>
      <c r="C25" s="60">
        <v>-391845922</v>
      </c>
      <c r="D25" s="60">
        <v>0</v>
      </c>
      <c r="E25" s="60">
        <f>Table13[[#This Row],[0]]+Table13[[#This Row],[-1609153.0]]+Table13[[#This Row],[3188.0]]</f>
        <v>-378207231</v>
      </c>
      <c r="F25" s="57">
        <f>Table13[[#This Row],[-1605965.0]]/درآمدها!$C$10*100</f>
        <v>-2.2451829158566829E-2</v>
      </c>
      <c r="G25" s="60">
        <v>691613653</v>
      </c>
      <c r="H25" s="60">
        <v>-3666608902</v>
      </c>
      <c r="I25" s="60">
        <v>33921865485</v>
      </c>
      <c r="J25" s="60">
        <f>Table13[[#This Row],[294065.0]]+Table13[[#This Row],[4952210.0]]+Table13[[#This Row],[-6012492.0000]]</f>
        <v>30946870236</v>
      </c>
      <c r="K25" s="57">
        <f>Table13[[#This Row],[-766217.0000]]/درآمدها!$C$10*100</f>
        <v>1.8371246940305292</v>
      </c>
    </row>
    <row r="26" spans="1:11" ht="23.1" customHeight="1">
      <c r="A26" s="56" t="s">
        <v>47</v>
      </c>
      <c r="B26" s="60">
        <v>2029601</v>
      </c>
      <c r="C26" s="60">
        <v>-38022413</v>
      </c>
      <c r="D26" s="60">
        <v>0</v>
      </c>
      <c r="E26" s="60">
        <f>Table13[[#This Row],[0]]+Table13[[#This Row],[-1609153.0]]+Table13[[#This Row],[3188.0]]</f>
        <v>-35992812</v>
      </c>
      <c r="F26" s="57">
        <f>Table13[[#This Row],[-1605965.0]]/درآمدها!$C$10*100</f>
        <v>-2.1366711149962492E-3</v>
      </c>
      <c r="G26" s="60">
        <v>16303823</v>
      </c>
      <c r="H26" s="60">
        <v>-55542889</v>
      </c>
      <c r="I26" s="60">
        <v>123559786</v>
      </c>
      <c r="J26" s="60">
        <f>Table13[[#This Row],[294065.0]]+Table13[[#This Row],[4952210.0]]+Table13[[#This Row],[-6012492.0000]]</f>
        <v>84320720</v>
      </c>
      <c r="K26" s="57">
        <f>Table13[[#This Row],[-766217.0000]]/درآمدها!$C$10*100</f>
        <v>5.0056007521636966E-3</v>
      </c>
    </row>
    <row r="27" spans="1:11" ht="23.1" customHeight="1">
      <c r="A27" s="56" t="s">
        <v>45</v>
      </c>
      <c r="B27" s="60">
        <v>0</v>
      </c>
      <c r="C27" s="60">
        <v>-298215</v>
      </c>
      <c r="D27" s="60">
        <v>0</v>
      </c>
      <c r="E27" s="60">
        <f>Table13[[#This Row],[0]]+Table13[[#This Row],[-1609153.0]]+Table13[[#This Row],[3188.0]]</f>
        <v>-298215</v>
      </c>
      <c r="F27" s="57">
        <f>Table13[[#This Row],[-1605965.0]]/درآمدها!$C$10*100</f>
        <v>-1.770318408460574E-5</v>
      </c>
      <c r="G27" s="60">
        <v>0</v>
      </c>
      <c r="H27" s="60">
        <v>-801370</v>
      </c>
      <c r="I27" s="60">
        <v>0</v>
      </c>
      <c r="J27" s="60">
        <f>Table13[[#This Row],[294065.0]]+Table13[[#This Row],[4952210.0]]+Table13[[#This Row],[-6012492.0000]]</f>
        <v>-801370</v>
      </c>
      <c r="K27" s="57">
        <f>Table13[[#This Row],[-766217.0000]]/درآمدها!$C$10*100</f>
        <v>-4.7572391160339021E-5</v>
      </c>
    </row>
    <row r="28" spans="1:11" ht="23.1" customHeight="1">
      <c r="A28" s="56" t="s">
        <v>22</v>
      </c>
      <c r="B28" s="60">
        <v>0</v>
      </c>
      <c r="C28" s="60">
        <v>-202115589</v>
      </c>
      <c r="D28" s="60">
        <v>0</v>
      </c>
      <c r="E28" s="60">
        <f>Table13[[#This Row],[0]]+Table13[[#This Row],[-1609153.0]]+Table13[[#This Row],[3188.0]]</f>
        <v>-202115589</v>
      </c>
      <c r="F28" s="57">
        <f>Table13[[#This Row],[-1605965.0]]/درآمدها!$C$10*100</f>
        <v>-1.1998355141208575E-2</v>
      </c>
      <c r="G28" s="60">
        <v>11314000</v>
      </c>
      <c r="H28" s="60">
        <v>-370935717</v>
      </c>
      <c r="I28" s="60">
        <v>0</v>
      </c>
      <c r="J28" s="60">
        <f>Table13[[#This Row],[294065.0]]+Table13[[#This Row],[4952210.0]]+Table13[[#This Row],[-6012492.0000]]</f>
        <v>-359621717</v>
      </c>
      <c r="K28" s="57">
        <f>Table13[[#This Row],[-766217.0000]]/درآمدها!$C$10*100</f>
        <v>-2.1348521894850994E-2</v>
      </c>
    </row>
    <row r="29" spans="1:11" ht="23.1" customHeight="1">
      <c r="A29" s="56" t="s">
        <v>25</v>
      </c>
      <c r="B29" s="60">
        <v>39420542</v>
      </c>
      <c r="C29" s="60">
        <v>-1854875273</v>
      </c>
      <c r="D29" s="60">
        <v>0</v>
      </c>
      <c r="E29" s="60">
        <f>Table13[[#This Row],[0]]+Table13[[#This Row],[-1609153.0]]+Table13[[#This Row],[3188.0]]</f>
        <v>-1815454731</v>
      </c>
      <c r="F29" s="57">
        <f>Table13[[#This Row],[-1605965.0]]/درآمدها!$C$10*100</f>
        <v>-0.10777234310870143</v>
      </c>
      <c r="G29" s="60">
        <v>1965940594</v>
      </c>
      <c r="H29" s="60">
        <v>-4421554213</v>
      </c>
      <c r="I29" s="60">
        <v>0</v>
      </c>
      <c r="J29" s="60">
        <f>Table13[[#This Row],[294065.0]]+Table13[[#This Row],[4952210.0]]+Table13[[#This Row],[-6012492.0000]]</f>
        <v>-2455613619</v>
      </c>
      <c r="K29" s="57">
        <f>Table13[[#This Row],[-766217.0000]]/درآمدها!$C$10*100</f>
        <v>-0.14577462548101841</v>
      </c>
    </row>
    <row r="30" spans="1:11" ht="23.1" customHeight="1">
      <c r="A30" s="56" t="s">
        <v>42</v>
      </c>
      <c r="B30" s="60">
        <v>0</v>
      </c>
      <c r="C30" s="60">
        <v>-3654585304</v>
      </c>
      <c r="D30" s="60">
        <v>0</v>
      </c>
      <c r="E30" s="60">
        <f>Table13[[#This Row],[0]]+Table13[[#This Row],[-1609153.0]]+Table13[[#This Row],[3188.0]]</f>
        <v>-3654585304</v>
      </c>
      <c r="F30" s="57">
        <f>Table13[[#This Row],[-1605965.0]]/درآمدها!$C$10*100</f>
        <v>-0.21695017483898135</v>
      </c>
      <c r="G30" s="60">
        <v>0</v>
      </c>
      <c r="H30" s="60">
        <v>-2797876399</v>
      </c>
      <c r="I30" s="60">
        <v>461112009</v>
      </c>
      <c r="J30" s="60">
        <f>Table13[[#This Row],[294065.0]]+Table13[[#This Row],[4952210.0]]+Table13[[#This Row],[-6012492.0000]]</f>
        <v>-2336764390</v>
      </c>
      <c r="K30" s="57">
        <f>Table13[[#This Row],[-766217.0000]]/درآمدها!$C$10*100</f>
        <v>-0.13871928024586772</v>
      </c>
    </row>
    <row r="31" spans="1:11" ht="23.1" customHeight="1">
      <c r="A31" s="56" t="s">
        <v>31</v>
      </c>
      <c r="B31" s="60">
        <v>903078</v>
      </c>
      <c r="C31" s="60">
        <v>3257999894</v>
      </c>
      <c r="D31" s="60">
        <v>0</v>
      </c>
      <c r="E31" s="60">
        <f>Table13[[#This Row],[0]]+Table13[[#This Row],[-1609153.0]]+Table13[[#This Row],[3188.0]]</f>
        <v>3258902972</v>
      </c>
      <c r="F31" s="57">
        <f>Table13[[#This Row],[-1605965.0]]/درآمدها!$C$10*100</f>
        <v>0.19346095678347749</v>
      </c>
      <c r="G31" s="60">
        <v>1319397166</v>
      </c>
      <c r="H31" s="60">
        <v>35520908160</v>
      </c>
      <c r="I31" s="60">
        <v>-1222183458</v>
      </c>
      <c r="J31" s="60">
        <f>Table13[[#This Row],[294065.0]]+Table13[[#This Row],[4952210.0]]+Table13[[#This Row],[-6012492.0000]]</f>
        <v>35618121868</v>
      </c>
      <c r="K31" s="57">
        <f>Table13[[#This Row],[-766217.0000]]/درآمدها!$C$10*100</f>
        <v>2.1144280742991644</v>
      </c>
    </row>
    <row r="32" spans="1:11" ht="23.1" customHeight="1">
      <c r="A32" s="56" t="s">
        <v>44</v>
      </c>
      <c r="B32" s="60">
        <v>176544420</v>
      </c>
      <c r="C32" s="60">
        <v>-441434860</v>
      </c>
      <c r="D32" s="60">
        <v>0</v>
      </c>
      <c r="E32" s="60">
        <f>Table13[[#This Row],[0]]+Table13[[#This Row],[-1609153.0]]+Table13[[#This Row],[3188.0]]</f>
        <v>-264890440</v>
      </c>
      <c r="F32" s="57">
        <f>Table13[[#This Row],[-1605965.0]]/درآمدها!$C$10*100</f>
        <v>-1.5724910623450234E-2</v>
      </c>
      <c r="G32" s="60">
        <v>176544420</v>
      </c>
      <c r="H32" s="60">
        <v>-508437876</v>
      </c>
      <c r="I32" s="60">
        <v>-472379977</v>
      </c>
      <c r="J32" s="60">
        <f>Table13[[#This Row],[294065.0]]+Table13[[#This Row],[4952210.0]]+Table13[[#This Row],[-6012492.0000]]</f>
        <v>-804273433</v>
      </c>
      <c r="K32" s="57">
        <f>Table13[[#This Row],[-766217.0000]]/درآمدها!$C$10*100</f>
        <v>-4.7744750058705369E-2</v>
      </c>
    </row>
    <row r="33" spans="1:11" ht="23.1" customHeight="1">
      <c r="A33" s="56" t="s">
        <v>21</v>
      </c>
      <c r="B33" s="60">
        <v>38826</v>
      </c>
      <c r="C33" s="60">
        <v>-17574166</v>
      </c>
      <c r="D33" s="60">
        <v>0</v>
      </c>
      <c r="E33" s="60">
        <f>Table13[[#This Row],[0]]+Table13[[#This Row],[-1609153.0]]+Table13[[#This Row],[3188.0]]</f>
        <v>-17535340</v>
      </c>
      <c r="F33" s="57">
        <f>Table13[[#This Row],[-1605965.0]]/درآمدها!$C$10*100</f>
        <v>-1.0409649145956788E-3</v>
      </c>
      <c r="G33" s="60">
        <v>2101615</v>
      </c>
      <c r="H33" s="60">
        <v>-66600186</v>
      </c>
      <c r="I33" s="60">
        <v>0</v>
      </c>
      <c r="J33" s="60">
        <f>Table13[[#This Row],[294065.0]]+Table13[[#This Row],[4952210.0]]+Table13[[#This Row],[-6012492.0000]]</f>
        <v>-64498571</v>
      </c>
      <c r="K33" s="57">
        <f>Table13[[#This Row],[-766217.0000]]/درآمدها!$C$10*100</f>
        <v>-3.8288821005214805E-3</v>
      </c>
    </row>
    <row r="34" spans="1:11" ht="23.1" customHeight="1">
      <c r="A34" s="56" t="s">
        <v>34</v>
      </c>
      <c r="B34" s="60">
        <v>17336118</v>
      </c>
      <c r="C34" s="60">
        <v>-1190285355</v>
      </c>
      <c r="D34" s="60">
        <v>0</v>
      </c>
      <c r="E34" s="60">
        <f>Table13[[#This Row],[0]]+Table13[[#This Row],[-1609153.0]]+Table13[[#This Row],[3188.0]]</f>
        <v>-1172949237</v>
      </c>
      <c r="F34" s="57">
        <f>Table13[[#This Row],[-1605965.0]]/درآمدها!$C$10*100</f>
        <v>-6.9630757220491404E-2</v>
      </c>
      <c r="G34" s="60">
        <v>189252618</v>
      </c>
      <c r="H34" s="60">
        <v>-944830804</v>
      </c>
      <c r="I34" s="60">
        <v>-217834692</v>
      </c>
      <c r="J34" s="60">
        <f>Table13[[#This Row],[294065.0]]+Table13[[#This Row],[4952210.0]]+Table13[[#This Row],[-6012492.0000]]</f>
        <v>-973412878</v>
      </c>
      <c r="K34" s="57">
        <f>Table13[[#This Row],[-766217.0000]]/درآمدها!$C$10*100</f>
        <v>-5.7785515046392261E-2</v>
      </c>
    </row>
    <row r="35" spans="1:11" ht="23.1" customHeight="1">
      <c r="A35" s="56" t="s">
        <v>26</v>
      </c>
      <c r="B35" s="60">
        <v>638330046</v>
      </c>
      <c r="C35" s="60">
        <v>-939377250</v>
      </c>
      <c r="D35" s="60">
        <v>0</v>
      </c>
      <c r="E35" s="60">
        <f>Table13[[#This Row],[0]]+Table13[[#This Row],[-1609153.0]]+Table13[[#This Row],[3188.0]]</f>
        <v>-301047204</v>
      </c>
      <c r="F35" s="57">
        <f>Table13[[#This Row],[-1605965.0]]/درآمدها!$C$10*100</f>
        <v>-1.7871314556839383E-2</v>
      </c>
      <c r="G35" s="60">
        <v>638330046</v>
      </c>
      <c r="H35" s="60">
        <v>-33233382</v>
      </c>
      <c r="I35" s="60">
        <v>0</v>
      </c>
      <c r="J35" s="60">
        <f>Table13[[#This Row],[294065.0]]+Table13[[#This Row],[4952210.0]]+Table13[[#This Row],[-6012492.0000]]</f>
        <v>605096664</v>
      </c>
      <c r="K35" s="57">
        <f>Table13[[#This Row],[-766217.0000]]/درآمدها!$C$10*100</f>
        <v>3.5920854523658521E-2</v>
      </c>
    </row>
    <row r="36" spans="1:11" ht="23.1" customHeight="1">
      <c r="A36" s="56" t="s">
        <v>43</v>
      </c>
      <c r="B36" s="60">
        <v>0</v>
      </c>
      <c r="C36" s="60">
        <v>23653631214</v>
      </c>
      <c r="D36" s="60">
        <v>0</v>
      </c>
      <c r="E36" s="60">
        <f>Table13[[#This Row],[0]]+Table13[[#This Row],[-1609153.0]]+Table13[[#This Row],[3188.0]]</f>
        <v>23653631214</v>
      </c>
      <c r="F36" s="57">
        <f>Table13[[#This Row],[-1605965.0]]/درآمدها!$C$10*100</f>
        <v>1.4041701042899195</v>
      </c>
      <c r="G36" s="60">
        <v>1083600000</v>
      </c>
      <c r="H36" s="60">
        <v>22308535237</v>
      </c>
      <c r="I36" s="60">
        <v>-230917593</v>
      </c>
      <c r="J36" s="60">
        <f>Table13[[#This Row],[294065.0]]+Table13[[#This Row],[4952210.0]]+Table13[[#This Row],[-6012492.0000]]</f>
        <v>23161217644</v>
      </c>
      <c r="K36" s="57">
        <f>Table13[[#This Row],[-766217.0000]]/درآمدها!$C$10*100</f>
        <v>1.3749385496214157</v>
      </c>
    </row>
    <row r="37" spans="1:11" ht="23.1" customHeight="1">
      <c r="A37" s="56" t="s">
        <v>35</v>
      </c>
      <c r="B37" s="60">
        <v>0</v>
      </c>
      <c r="C37" s="60">
        <v>-2901861093</v>
      </c>
      <c r="D37" s="60">
        <v>0</v>
      </c>
      <c r="E37" s="60">
        <f>Table13[[#This Row],[0]]+Table13[[#This Row],[-1609153.0]]+Table13[[#This Row],[3188.0]]</f>
        <v>-2901861093</v>
      </c>
      <c r="F37" s="57">
        <f>Table13[[#This Row],[-1605965.0]]/درآمدها!$C$10*100</f>
        <v>-0.17226558394894359</v>
      </c>
      <c r="G37" s="60">
        <v>0</v>
      </c>
      <c r="H37" s="60">
        <v>11554408306</v>
      </c>
      <c r="I37" s="60">
        <v>0</v>
      </c>
      <c r="J37" s="60">
        <f>Table13[[#This Row],[294065.0]]+Table13[[#This Row],[4952210.0]]+Table13[[#This Row],[-6012492.0000]]</f>
        <v>11554408306</v>
      </c>
      <c r="K37" s="57">
        <f>Table13[[#This Row],[-766217.0000]]/درآمدها!$C$10*100</f>
        <v>0.68591391187504169</v>
      </c>
    </row>
    <row r="38" spans="1:11" ht="23.1" customHeight="1">
      <c r="A38" s="56" t="s">
        <v>50</v>
      </c>
      <c r="B38" s="60">
        <v>0</v>
      </c>
      <c r="C38" s="60">
        <v>-2596267882</v>
      </c>
      <c r="D38" s="60">
        <v>-42770156</v>
      </c>
      <c r="E38" s="60">
        <f>Table13[[#This Row],[0]]+Table13[[#This Row],[-1609153.0]]+Table13[[#This Row],[3188.0]]</f>
        <v>-2639038038</v>
      </c>
      <c r="F38" s="57">
        <f>Table13[[#This Row],[-1605965.0]]/درآمدها!$C$10*100</f>
        <v>-0.1566634012138583</v>
      </c>
      <c r="G38" s="60">
        <v>0</v>
      </c>
      <c r="H38" s="60">
        <v>-3554595536</v>
      </c>
      <c r="I38" s="60">
        <v>-42770156</v>
      </c>
      <c r="J38" s="60">
        <f>Table13[[#This Row],[294065.0]]+Table13[[#This Row],[4952210.0]]+Table13[[#This Row],[-6012492.0000]]</f>
        <v>-3597365692</v>
      </c>
      <c r="K38" s="57">
        <f>Table13[[#This Row],[-766217.0000]]/درآمدها!$C$10*100</f>
        <v>-0.21355339961142503</v>
      </c>
    </row>
    <row r="39" spans="1:11" ht="23.1" customHeight="1">
      <c r="A39" s="56" t="s">
        <v>27</v>
      </c>
      <c r="B39" s="60">
        <v>2368816</v>
      </c>
      <c r="C39" s="60">
        <v>44193553</v>
      </c>
      <c r="D39" s="60">
        <v>0</v>
      </c>
      <c r="E39" s="60">
        <f>Table13[[#This Row],[0]]+Table13[[#This Row],[-1609153.0]]+Table13[[#This Row],[3188.0]]</f>
        <v>46562369</v>
      </c>
      <c r="F39" s="57">
        <f>Table13[[#This Row],[-1605965.0]]/درآمدها!$C$10*100</f>
        <v>2.7641204829480064E-3</v>
      </c>
      <c r="G39" s="60">
        <v>118670028</v>
      </c>
      <c r="H39" s="60">
        <v>-38414732</v>
      </c>
      <c r="I39" s="60">
        <v>623173488</v>
      </c>
      <c r="J39" s="60">
        <f>Table13[[#This Row],[294065.0]]+Table13[[#This Row],[4952210.0]]+Table13[[#This Row],[-6012492.0000]]</f>
        <v>703428784</v>
      </c>
      <c r="K39" s="57">
        <f>Table13[[#This Row],[-766217.0000]]/درآمدها!$C$10*100</f>
        <v>4.1758225620986092E-2</v>
      </c>
    </row>
    <row r="40" spans="1:11" ht="23.1" customHeight="1">
      <c r="A40" s="56" t="s">
        <v>28</v>
      </c>
      <c r="B40" s="60">
        <v>0</v>
      </c>
      <c r="C40" s="60">
        <v>-2457771521</v>
      </c>
      <c r="D40" s="60">
        <v>0</v>
      </c>
      <c r="E40" s="60">
        <f>Table13[[#This Row],[0]]+Table13[[#This Row],[-1609153.0]]+Table13[[#This Row],[3188.0]]</f>
        <v>-2457771521</v>
      </c>
      <c r="F40" s="57">
        <f>Table13[[#This Row],[-1605965.0]]/درآمدها!$C$10*100</f>
        <v>-0.1459027268050381</v>
      </c>
      <c r="G40" s="60">
        <v>0</v>
      </c>
      <c r="H40" s="60">
        <v>-2716445053</v>
      </c>
      <c r="I40" s="60">
        <v>-1226745</v>
      </c>
      <c r="J40" s="60">
        <f>Table13[[#This Row],[294065.0]]+Table13[[#This Row],[4952210.0]]+Table13[[#This Row],[-6012492.0000]]</f>
        <v>-2717671798</v>
      </c>
      <c r="K40" s="57">
        <f>Table13[[#This Row],[-766217.0000]]/درآمدها!$C$10*100</f>
        <v>-0.16133140224849676</v>
      </c>
    </row>
    <row r="41" spans="1:11" ht="23.1" customHeight="1">
      <c r="A41" s="56" t="s">
        <v>257</v>
      </c>
      <c r="B41" s="60">
        <v>0</v>
      </c>
      <c r="C41" s="60">
        <v>0</v>
      </c>
      <c r="D41" s="60">
        <v>0</v>
      </c>
      <c r="E41" s="60">
        <f>Table13[[#This Row],[0]]+Table13[[#This Row],[-1609153.0]]+Table13[[#This Row],[3188.0]]</f>
        <v>0</v>
      </c>
      <c r="F41" s="57">
        <f>Table13[[#This Row],[-1605965.0]]/درآمدها!$C$10*100</f>
        <v>0</v>
      </c>
      <c r="G41" s="60">
        <v>0</v>
      </c>
      <c r="H41" s="60">
        <v>0</v>
      </c>
      <c r="I41" s="60">
        <v>6455251180</v>
      </c>
      <c r="J41" s="60">
        <f>Table13[[#This Row],[294065.0]]+Table13[[#This Row],[4952210.0]]+Table13[[#This Row],[-6012492.0000]]</f>
        <v>6455251180</v>
      </c>
      <c r="K41" s="57">
        <f>Table13[[#This Row],[-766217.0000]]/درآمدها!$C$10*100</f>
        <v>0.38320842329161314</v>
      </c>
    </row>
    <row r="42" spans="1:11" ht="23.1" customHeight="1">
      <c r="A42" s="56" t="s">
        <v>37</v>
      </c>
      <c r="B42" s="60">
        <v>0</v>
      </c>
      <c r="C42" s="60">
        <v>-3149702991</v>
      </c>
      <c r="D42" s="60">
        <v>0</v>
      </c>
      <c r="E42" s="60">
        <f>Table13[[#This Row],[0]]+Table13[[#This Row],[-1609153.0]]+Table13[[#This Row],[3188.0]]</f>
        <v>-3149702991</v>
      </c>
      <c r="F42" s="57">
        <f>Table13[[#This Row],[-1605965.0]]/درآمدها!$C$10*100</f>
        <v>-0.18697842785073282</v>
      </c>
      <c r="G42" s="60">
        <v>6370700000</v>
      </c>
      <c r="H42" s="60">
        <v>-11961589774</v>
      </c>
      <c r="I42" s="60">
        <v>-2303048367</v>
      </c>
      <c r="J42" s="60">
        <f>Table13[[#This Row],[294065.0]]+Table13[[#This Row],[4952210.0]]+Table13[[#This Row],[-6012492.0000]]</f>
        <v>-7893938141</v>
      </c>
      <c r="K42" s="57">
        <f>Table13[[#This Row],[-766217.0000]]/درآمدها!$C$10*100</f>
        <v>-0.46861438915753206</v>
      </c>
    </row>
    <row r="43" spans="1:11" ht="23.1" customHeight="1">
      <c r="A43" s="56" t="s">
        <v>253</v>
      </c>
      <c r="B43" s="60">
        <v>0</v>
      </c>
      <c r="C43" s="60">
        <v>0</v>
      </c>
      <c r="D43" s="60">
        <v>0</v>
      </c>
      <c r="E43" s="60">
        <f>Table13[[#This Row],[0]]+Table13[[#This Row],[-1609153.0]]+Table13[[#This Row],[3188.0]]</f>
        <v>0</v>
      </c>
      <c r="F43" s="57">
        <f>Table13[[#This Row],[-1605965.0]]/درآمدها!$C$10*100</f>
        <v>0</v>
      </c>
      <c r="G43" s="60">
        <v>0</v>
      </c>
      <c r="H43" s="60">
        <v>0</v>
      </c>
      <c r="I43" s="60">
        <v>3062971700</v>
      </c>
      <c r="J43" s="60">
        <f>Table13[[#This Row],[294065.0]]+Table13[[#This Row],[4952210.0]]+Table13[[#This Row],[-6012492.0000]]</f>
        <v>3062971700</v>
      </c>
      <c r="K43" s="57">
        <f>Table13[[#This Row],[-766217.0000]]/درآمدها!$C$10*100</f>
        <v>0.18182972637539285</v>
      </c>
    </row>
    <row r="44" spans="1:11" ht="23.1" customHeight="1">
      <c r="A44" s="56" t="s">
        <v>256</v>
      </c>
      <c r="B44" s="60">
        <v>0</v>
      </c>
      <c r="C44" s="60">
        <v>0</v>
      </c>
      <c r="D44" s="60">
        <v>0</v>
      </c>
      <c r="E44" s="60">
        <f>Table13[[#This Row],[0]]+Table13[[#This Row],[-1609153.0]]+Table13[[#This Row],[3188.0]]</f>
        <v>0</v>
      </c>
      <c r="F44" s="57">
        <f>Table13[[#This Row],[-1605965.0]]/درآمدها!$C$10*100</f>
        <v>0</v>
      </c>
      <c r="G44" s="60">
        <v>0</v>
      </c>
      <c r="H44" s="60">
        <v>0</v>
      </c>
      <c r="I44" s="60">
        <v>-266146800</v>
      </c>
      <c r="J44" s="60">
        <f>Table13[[#This Row],[294065.0]]+Table13[[#This Row],[4952210.0]]+Table13[[#This Row],[-6012492.0000]]</f>
        <v>-266146800</v>
      </c>
      <c r="K44" s="57">
        <f>Table13[[#This Row],[-766217.0000]]/درآمدها!$C$10*100</f>
        <v>-1.5799492962891695E-2</v>
      </c>
    </row>
    <row r="45" spans="1:11" ht="23.1" customHeight="1">
      <c r="A45" s="56" t="s">
        <v>49</v>
      </c>
      <c r="B45" s="60">
        <v>7757033</v>
      </c>
      <c r="C45" s="60">
        <v>-413284241</v>
      </c>
      <c r="D45" s="60">
        <v>0</v>
      </c>
      <c r="E45" s="60">
        <f>Table13[[#This Row],[0]]+Table13[[#This Row],[-1609153.0]]+Table13[[#This Row],[3188.0]]</f>
        <v>-405527208</v>
      </c>
      <c r="F45" s="57">
        <f>Table13[[#This Row],[-1605965.0]]/درآمدها!$C$10*100</f>
        <v>-2.407364758493101E-2</v>
      </c>
      <c r="G45" s="60">
        <v>500160000</v>
      </c>
      <c r="H45" s="60">
        <v>161961424</v>
      </c>
      <c r="I45" s="60">
        <v>1634010090</v>
      </c>
      <c r="J45" s="60">
        <f>Table13[[#This Row],[294065.0]]+Table13[[#This Row],[4952210.0]]+Table13[[#This Row],[-6012492.0000]]</f>
        <v>2296131514</v>
      </c>
      <c r="K45" s="57">
        <f>Table13[[#This Row],[-766217.0000]]/درآمدها!$C$10*100</f>
        <v>0.1363071571678369</v>
      </c>
    </row>
    <row r="46" spans="1:11" ht="23.1" customHeight="1">
      <c r="A46" s="56" t="s">
        <v>38</v>
      </c>
      <c r="B46" s="60">
        <v>28537874</v>
      </c>
      <c r="C46" s="60">
        <v>-612114416</v>
      </c>
      <c r="D46" s="60">
        <v>773804331</v>
      </c>
      <c r="E46" s="60">
        <f>Table13[[#This Row],[0]]+Table13[[#This Row],[-1609153.0]]+Table13[[#This Row],[3188.0]]</f>
        <v>190227789</v>
      </c>
      <c r="F46" s="57">
        <f>Table13[[#This Row],[-1605965.0]]/درآمدها!$C$10*100</f>
        <v>1.1292649822022832E-2</v>
      </c>
      <c r="G46" s="60">
        <v>200000000</v>
      </c>
      <c r="H46" s="60">
        <v>441936640</v>
      </c>
      <c r="I46" s="60">
        <v>773804331</v>
      </c>
      <c r="J46" s="60">
        <f>Table13[[#This Row],[294065.0]]+Table13[[#This Row],[4952210.0]]+Table13[[#This Row],[-6012492.0000]]</f>
        <v>1415740971</v>
      </c>
      <c r="K46" s="57">
        <f>Table13[[#This Row],[-766217.0000]]/درآمدها!$C$10*100</f>
        <v>8.404380405322158E-2</v>
      </c>
    </row>
    <row r="47" spans="1:11" ht="23.1" customHeight="1">
      <c r="A47" s="56" t="s">
        <v>254</v>
      </c>
      <c r="B47" s="60">
        <v>0</v>
      </c>
      <c r="C47" s="60">
        <v>0</v>
      </c>
      <c r="D47" s="60">
        <v>0</v>
      </c>
      <c r="E47" s="60">
        <f>Table13[[#This Row],[0]]+Table13[[#This Row],[-1609153.0]]+Table13[[#This Row],[3188.0]]</f>
        <v>0</v>
      </c>
      <c r="F47" s="57">
        <f>Table13[[#This Row],[-1605965.0]]/درآمدها!$C$10*100</f>
        <v>0</v>
      </c>
      <c r="G47" s="60">
        <v>0</v>
      </c>
      <c r="H47" s="60">
        <v>0</v>
      </c>
      <c r="I47" s="60">
        <v>511348853</v>
      </c>
      <c r="J47" s="60">
        <f>Table13[[#This Row],[294065.0]]+Table13[[#This Row],[4952210.0]]+Table13[[#This Row],[-6012492.0000]]</f>
        <v>511348853</v>
      </c>
      <c r="K47" s="57">
        <f>Table13[[#This Row],[-766217.0000]]/درآمدها!$C$10*100</f>
        <v>3.0355625559113388E-2</v>
      </c>
    </row>
    <row r="48" spans="1:11" ht="23.1" customHeight="1">
      <c r="A48" s="56" t="s">
        <v>255</v>
      </c>
      <c r="B48" s="60">
        <v>0</v>
      </c>
      <c r="C48" s="60">
        <v>0</v>
      </c>
      <c r="D48" s="60">
        <v>0</v>
      </c>
      <c r="E48" s="60">
        <f>Table13[[#This Row],[0]]+Table13[[#This Row],[-1609153.0]]+Table13[[#This Row],[3188.0]]</f>
        <v>0</v>
      </c>
      <c r="F48" s="57">
        <f>Table13[[#This Row],[-1605965.0]]/درآمدها!$C$10*100</f>
        <v>0</v>
      </c>
      <c r="G48" s="60">
        <v>0</v>
      </c>
      <c r="H48" s="60">
        <v>0</v>
      </c>
      <c r="I48" s="60">
        <v>648698</v>
      </c>
      <c r="J48" s="60">
        <f>Table13[[#This Row],[294065.0]]+Table13[[#This Row],[4952210.0]]+Table13[[#This Row],[-6012492.0000]]</f>
        <v>648698</v>
      </c>
      <c r="K48" s="57">
        <f>Table13[[#This Row],[-766217.0000]]/درآمدها!$C$10*100</f>
        <v>3.8509196751724674E-5</v>
      </c>
    </row>
    <row r="49" spans="1:11" ht="23.1" customHeight="1">
      <c r="A49" s="56" t="s">
        <v>259</v>
      </c>
      <c r="B49" s="60">
        <v>0</v>
      </c>
      <c r="C49" s="60">
        <v>0</v>
      </c>
      <c r="D49" s="60">
        <v>0</v>
      </c>
      <c r="E49" s="60">
        <f>Table13[[#This Row],[0]]+Table13[[#This Row],[-1609153.0]]+Table13[[#This Row],[3188.0]]</f>
        <v>0</v>
      </c>
      <c r="F49" s="57">
        <f>Table13[[#This Row],[-1605965.0]]/درآمدها!$C$10*100</f>
        <v>0</v>
      </c>
      <c r="G49" s="60">
        <v>0</v>
      </c>
      <c r="H49" s="60">
        <v>0</v>
      </c>
      <c r="I49" s="60">
        <v>-72154559</v>
      </c>
      <c r="J49" s="60">
        <f>Table13[[#This Row],[294065.0]]+Table13[[#This Row],[4952210.0]]+Table13[[#This Row],[-6012492.0000]]</f>
        <v>-72154559</v>
      </c>
      <c r="K49" s="57">
        <f>Table13[[#This Row],[-766217.0000]]/درآمدها!$C$10*100</f>
        <v>-4.2833708583422895E-3</v>
      </c>
    </row>
    <row r="50" spans="1:11" ht="23.1" customHeight="1">
      <c r="A50" s="56" t="s">
        <v>51</v>
      </c>
      <c r="B50" s="60"/>
      <c r="C50" s="60">
        <v>-704300025</v>
      </c>
      <c r="D50" s="60"/>
      <c r="E50" s="60">
        <f>Table13[[#This Row],[0]]+Table13[[#This Row],[-1609153.0]]+Table13[[#This Row],[3188.0]]</f>
        <v>-704300025</v>
      </c>
      <c r="F50" s="57">
        <f>Table13[[#This Row],[-1605965.0]]/درآمدها!$C$10*100</f>
        <v>-4.180994582220017E-2</v>
      </c>
      <c r="G50" s="60"/>
      <c r="H50" s="60">
        <v>-704300025</v>
      </c>
      <c r="I50" s="60"/>
      <c r="J50" s="60">
        <f>Table13[[#This Row],[294065.0]]+Table13[[#This Row],[4952210.0]]+Table13[[#This Row],[-6012492.0000]]</f>
        <v>-704300025</v>
      </c>
      <c r="K50" s="57">
        <f>Table13[[#This Row],[-766217.0000]]/درآمدها!$C$10*100</f>
        <v>-4.180994582220017E-2</v>
      </c>
    </row>
    <row r="51" spans="1:11" ht="23.1" customHeight="1">
      <c r="A51" s="56" t="s">
        <v>724</v>
      </c>
      <c r="B51" s="60">
        <v>0</v>
      </c>
      <c r="C51" s="60"/>
      <c r="D51" s="60">
        <v>0</v>
      </c>
      <c r="E51" s="60">
        <f>Table13[[#This Row],[0]]+Table13[[#This Row],[-1609153.0]]+Table13[[#This Row],[3188.0]]</f>
        <v>0</v>
      </c>
      <c r="F51" s="57">
        <f>Table13[[#This Row],[-1605965.0]]/درآمدها!$C$10*100</f>
        <v>0</v>
      </c>
      <c r="G51" s="60">
        <v>0</v>
      </c>
      <c r="H51" s="60">
        <v>-107634724</v>
      </c>
      <c r="I51" s="60">
        <v>0</v>
      </c>
      <c r="J51" s="60">
        <f>Table13[[#This Row],[294065.0]]+Table13[[#This Row],[4952210.0]]+Table13[[#This Row],[-6012492.0000]]</f>
        <v>-107634724</v>
      </c>
      <c r="K51" s="57">
        <f>Table13[[#This Row],[-766217.0000]]/درآمدها!$C$10*100</f>
        <v>-6.3896092848036859E-3</v>
      </c>
    </row>
    <row r="52" spans="1:11" ht="23.1" customHeight="1">
      <c r="A52" s="56" t="s">
        <v>725</v>
      </c>
      <c r="B52" s="60">
        <v>0</v>
      </c>
      <c r="C52" s="60"/>
      <c r="D52" s="60">
        <v>0</v>
      </c>
      <c r="E52" s="60">
        <f>Table13[[#This Row],[0]]+Table13[[#This Row],[-1609153.0]]+Table13[[#This Row],[3188.0]]</f>
        <v>0</v>
      </c>
      <c r="F52" s="57">
        <f>Table13[[#This Row],[-1605965.0]]/درآمدها!$C$10*100</f>
        <v>0</v>
      </c>
      <c r="G52" s="60">
        <v>0</v>
      </c>
      <c r="H52" s="60">
        <v>52066460</v>
      </c>
      <c r="I52" s="60">
        <v>0</v>
      </c>
      <c r="J52" s="60">
        <f>Table13[[#This Row],[294065.0]]+Table13[[#This Row],[4952210.0]]+Table13[[#This Row],[-6012492.0000]]</f>
        <v>52066460</v>
      </c>
      <c r="K52" s="57">
        <f>Table13[[#This Row],[-766217.0000]]/درآمدها!$C$10*100</f>
        <v>3.0908643965386093E-3</v>
      </c>
    </row>
    <row r="53" spans="1:11" ht="23.1" customHeight="1">
      <c r="A53" s="56" t="s">
        <v>291</v>
      </c>
      <c r="B53" s="60">
        <v>0</v>
      </c>
      <c r="C53" s="60">
        <v>0</v>
      </c>
      <c r="D53" s="60">
        <v>0</v>
      </c>
      <c r="E53" s="60">
        <f>Table13[[#This Row],[0]]+Table13[[#This Row],[-1609153.0]]+Table13[[#This Row],[3188.0]]</f>
        <v>0</v>
      </c>
      <c r="F53" s="57">
        <f>Table13[[#This Row],[-1605965.0]]/درآمدها!$C$10*100</f>
        <v>0</v>
      </c>
      <c r="G53" s="60">
        <v>0</v>
      </c>
      <c r="H53" s="60">
        <v>0</v>
      </c>
      <c r="I53" s="60">
        <v>57437019</v>
      </c>
      <c r="J53" s="60">
        <f>Table13[[#This Row],[294065.0]]+Table13[[#This Row],[4952210.0]]+Table13[[#This Row],[-6012492.0000]]</f>
        <v>57437019</v>
      </c>
      <c r="K53" s="57">
        <f>Table13[[#This Row],[-766217.0000]]/درآمدها!$C$10*100</f>
        <v>3.4096813393960645E-3</v>
      </c>
    </row>
    <row r="54" spans="1:11" ht="23.1" customHeight="1">
      <c r="A54" s="56" t="s">
        <v>270</v>
      </c>
      <c r="B54" s="60">
        <v>0</v>
      </c>
      <c r="C54" s="60">
        <v>0</v>
      </c>
      <c r="D54" s="60">
        <v>0</v>
      </c>
      <c r="E54" s="60">
        <f>Table13[[#This Row],[0]]+Table13[[#This Row],[-1609153.0]]+Table13[[#This Row],[3188.0]]</f>
        <v>0</v>
      </c>
      <c r="F54" s="57">
        <f>Table13[[#This Row],[-1605965.0]]/درآمدها!$C$10*100</f>
        <v>0</v>
      </c>
      <c r="G54" s="60">
        <v>0</v>
      </c>
      <c r="H54" s="60">
        <v>0</v>
      </c>
      <c r="I54" s="60">
        <v>17772338</v>
      </c>
      <c r="J54" s="60">
        <f>Table13[[#This Row],[294065.0]]+Table13[[#This Row],[4952210.0]]+Table13[[#This Row],[-6012492.0000]]</f>
        <v>17772338</v>
      </c>
      <c r="K54" s="57">
        <f>Table13[[#This Row],[-766217.0000]]/درآمدها!$C$10*100</f>
        <v>1.0550340231974709E-3</v>
      </c>
    </row>
    <row r="55" spans="1:11" ht="23.1" customHeight="1">
      <c r="A55" s="56" t="s">
        <v>356</v>
      </c>
      <c r="B55" s="60">
        <v>0</v>
      </c>
      <c r="C55" s="60">
        <v>0</v>
      </c>
      <c r="D55" s="60">
        <v>0</v>
      </c>
      <c r="E55" s="60">
        <f>Table13[[#This Row],[0]]+Table13[[#This Row],[-1609153.0]]+Table13[[#This Row],[3188.0]]</f>
        <v>0</v>
      </c>
      <c r="F55" s="57">
        <f>Table13[[#This Row],[-1605965.0]]/درآمدها!$C$10*100</f>
        <v>0</v>
      </c>
      <c r="G55" s="60">
        <v>0</v>
      </c>
      <c r="H55" s="60">
        <v>0</v>
      </c>
      <c r="I55" s="60">
        <v>292099201</v>
      </c>
      <c r="J55" s="60">
        <f>Table13[[#This Row],[294065.0]]+Table13[[#This Row],[4952210.0]]+Table13[[#This Row],[-6012492.0000]]</f>
        <v>292099201</v>
      </c>
      <c r="K55" s="57">
        <f>Table13[[#This Row],[-766217.0000]]/درآمدها!$C$10*100</f>
        <v>1.7340126842275715E-2</v>
      </c>
    </row>
    <row r="56" spans="1:11" ht="23.1" customHeight="1">
      <c r="A56" s="56" t="s">
        <v>282</v>
      </c>
      <c r="B56" s="60">
        <v>0</v>
      </c>
      <c r="C56" s="60">
        <v>0</v>
      </c>
      <c r="D56" s="60">
        <v>0</v>
      </c>
      <c r="E56" s="60">
        <f>Table13[[#This Row],[0]]+Table13[[#This Row],[-1609153.0]]+Table13[[#This Row],[3188.0]]</f>
        <v>0</v>
      </c>
      <c r="F56" s="57">
        <f>Table13[[#This Row],[-1605965.0]]/درآمدها!$C$10*100</f>
        <v>0</v>
      </c>
      <c r="G56" s="60">
        <v>0</v>
      </c>
      <c r="H56" s="60">
        <v>0</v>
      </c>
      <c r="I56" s="60">
        <v>11378859525</v>
      </c>
      <c r="J56" s="60">
        <f>Table13[[#This Row],[294065.0]]+Table13[[#This Row],[4952210.0]]+Table13[[#This Row],[-6012492.0000]]</f>
        <v>11378859525</v>
      </c>
      <c r="K56" s="57">
        <f>Table13[[#This Row],[-766217.0000]]/درآمدها!$C$10*100</f>
        <v>0.67549266416492937</v>
      </c>
    </row>
    <row r="57" spans="1:11" ht="23.1" customHeight="1">
      <c r="A57" s="56" t="s">
        <v>288</v>
      </c>
      <c r="B57" s="60">
        <v>0</v>
      </c>
      <c r="C57" s="60">
        <v>0</v>
      </c>
      <c r="D57" s="60">
        <v>0</v>
      </c>
      <c r="E57" s="60">
        <f>Table13[[#This Row],[0]]+Table13[[#This Row],[-1609153.0]]+Table13[[#This Row],[3188.0]]</f>
        <v>0</v>
      </c>
      <c r="F57" s="57">
        <f>Table13[[#This Row],[-1605965.0]]/درآمدها!$C$10*100</f>
        <v>0</v>
      </c>
      <c r="G57" s="60">
        <v>0</v>
      </c>
      <c r="H57" s="60">
        <v>0</v>
      </c>
      <c r="I57" s="60">
        <v>112727902</v>
      </c>
      <c r="J57" s="60">
        <f>Table13[[#This Row],[294065.0]]+Table13[[#This Row],[4952210.0]]+Table13[[#This Row],[-6012492.0000]]</f>
        <v>112727902</v>
      </c>
      <c r="K57" s="57">
        <f>Table13[[#This Row],[-766217.0000]]/درآمدها!$C$10*100</f>
        <v>6.6919598295773035E-3</v>
      </c>
    </row>
    <row r="58" spans="1:11" ht="23.1" customHeight="1">
      <c r="A58" s="56" t="s">
        <v>265</v>
      </c>
      <c r="B58" s="60">
        <v>0</v>
      </c>
      <c r="C58" s="60">
        <v>0</v>
      </c>
      <c r="D58" s="60">
        <v>0</v>
      </c>
      <c r="E58" s="60">
        <f>Table13[[#This Row],[0]]+Table13[[#This Row],[-1609153.0]]+Table13[[#This Row],[3188.0]]</f>
        <v>0</v>
      </c>
      <c r="F58" s="57">
        <f>Table13[[#This Row],[-1605965.0]]/درآمدها!$C$10*100</f>
        <v>0</v>
      </c>
      <c r="G58" s="60">
        <v>0</v>
      </c>
      <c r="H58" s="60">
        <v>0</v>
      </c>
      <c r="I58" s="60">
        <v>29775640504</v>
      </c>
      <c r="J58" s="60">
        <f>Table13[[#This Row],[294065.0]]+Table13[[#This Row],[4952210.0]]+Table13[[#This Row],[-6012492.0000]]</f>
        <v>29775640504</v>
      </c>
      <c r="K58" s="57">
        <f>Table13[[#This Row],[-766217.0000]]/درآمدها!$C$10*100</f>
        <v>1.767596013209781</v>
      </c>
    </row>
    <row r="59" spans="1:11" ht="23.1" customHeight="1">
      <c r="A59" s="56" t="s">
        <v>267</v>
      </c>
      <c r="B59" s="60">
        <v>0</v>
      </c>
      <c r="C59" s="60">
        <v>0</v>
      </c>
      <c r="D59" s="60">
        <v>0</v>
      </c>
      <c r="E59" s="60">
        <f>Table13[[#This Row],[0]]+Table13[[#This Row],[-1609153.0]]+Table13[[#This Row],[3188.0]]</f>
        <v>0</v>
      </c>
      <c r="F59" s="57">
        <f>Table13[[#This Row],[-1605965.0]]/درآمدها!$C$10*100</f>
        <v>0</v>
      </c>
      <c r="G59" s="60">
        <v>0</v>
      </c>
      <c r="H59" s="60">
        <v>0</v>
      </c>
      <c r="I59" s="60">
        <v>36300723346</v>
      </c>
      <c r="J59" s="60">
        <f>Table13[[#This Row],[294065.0]]+Table13[[#This Row],[4952210.0]]+Table13[[#This Row],[-6012492.0000]]</f>
        <v>36300723346</v>
      </c>
      <c r="K59" s="57">
        <f>Table13[[#This Row],[-766217.0000]]/درآمدها!$C$10*100</f>
        <v>2.154949911300851</v>
      </c>
    </row>
    <row r="60" spans="1:11" ht="23.1" customHeight="1">
      <c r="A60" s="56" t="s">
        <v>289</v>
      </c>
      <c r="B60" s="60">
        <v>0</v>
      </c>
      <c r="C60" s="60">
        <v>0</v>
      </c>
      <c r="D60" s="60">
        <v>0</v>
      </c>
      <c r="E60" s="60">
        <f>Table13[[#This Row],[0]]+Table13[[#This Row],[-1609153.0]]+Table13[[#This Row],[3188.0]]</f>
        <v>0</v>
      </c>
      <c r="F60" s="57">
        <f>Table13[[#This Row],[-1605965.0]]/درآمدها!$C$10*100</f>
        <v>0</v>
      </c>
      <c r="G60" s="60">
        <v>0</v>
      </c>
      <c r="H60" s="60">
        <v>0</v>
      </c>
      <c r="I60" s="60">
        <v>4719262602</v>
      </c>
      <c r="J60" s="60">
        <f>Table13[[#This Row],[294065.0]]+Table13[[#This Row],[4952210.0]]+Table13[[#This Row],[-6012492.0000]]</f>
        <v>4719262602</v>
      </c>
      <c r="K60" s="57">
        <f>Table13[[#This Row],[-766217.0000]]/درآمدها!$C$10*100</f>
        <v>0.28015349525275879</v>
      </c>
    </row>
    <row r="61" spans="1:11" ht="23.1" customHeight="1">
      <c r="A61" s="56" t="s">
        <v>339</v>
      </c>
      <c r="B61" s="60">
        <v>0</v>
      </c>
      <c r="C61" s="60">
        <v>0</v>
      </c>
      <c r="D61" s="60">
        <v>0</v>
      </c>
      <c r="E61" s="60">
        <f>Table13[[#This Row],[0]]+Table13[[#This Row],[-1609153.0]]+Table13[[#This Row],[3188.0]]</f>
        <v>0</v>
      </c>
      <c r="F61" s="57">
        <f>Table13[[#This Row],[-1605965.0]]/درآمدها!$C$10*100</f>
        <v>0</v>
      </c>
      <c r="G61" s="60">
        <v>0</v>
      </c>
      <c r="H61" s="60">
        <v>0</v>
      </c>
      <c r="I61" s="60">
        <v>282029891</v>
      </c>
      <c r="J61" s="60">
        <f>Table13[[#This Row],[294065.0]]+Table13[[#This Row],[4952210.0]]+Table13[[#This Row],[-6012492.0000]]</f>
        <v>282029891</v>
      </c>
      <c r="K61" s="57">
        <f>Table13[[#This Row],[-766217.0000]]/درآمدها!$C$10*100</f>
        <v>1.6742374051386722E-2</v>
      </c>
    </row>
    <row r="62" spans="1:11" ht="23.1" customHeight="1">
      <c r="A62" s="56" t="s">
        <v>337</v>
      </c>
      <c r="B62" s="60">
        <v>0</v>
      </c>
      <c r="C62" s="60">
        <v>0</v>
      </c>
      <c r="D62" s="60">
        <v>0</v>
      </c>
      <c r="E62" s="60">
        <f>Table13[[#This Row],[0]]+Table13[[#This Row],[-1609153.0]]+Table13[[#This Row],[3188.0]]</f>
        <v>0</v>
      </c>
      <c r="F62" s="57">
        <f>Table13[[#This Row],[-1605965.0]]/درآمدها!$C$10*100</f>
        <v>0</v>
      </c>
      <c r="G62" s="60">
        <v>0</v>
      </c>
      <c r="H62" s="60">
        <v>0</v>
      </c>
      <c r="I62" s="60">
        <v>-105224079</v>
      </c>
      <c r="J62" s="60">
        <f>Table13[[#This Row],[294065.0]]+Table13[[#This Row],[4952210.0]]+Table13[[#This Row],[-6012492.0000]]</f>
        <v>-105224079</v>
      </c>
      <c r="K62" s="57">
        <f>Table13[[#This Row],[-766217.0000]]/درآمدها!$C$10*100</f>
        <v>-6.2465041687041131E-3</v>
      </c>
    </row>
    <row r="63" spans="1:11" ht="23.1" customHeight="1">
      <c r="A63" s="56" t="s">
        <v>338</v>
      </c>
      <c r="B63" s="60">
        <v>0</v>
      </c>
      <c r="C63" s="60">
        <v>0</v>
      </c>
      <c r="D63" s="60">
        <v>0</v>
      </c>
      <c r="E63" s="60">
        <f>Table13[[#This Row],[0]]+Table13[[#This Row],[-1609153.0]]+Table13[[#This Row],[3188.0]]</f>
        <v>0</v>
      </c>
      <c r="F63" s="57">
        <f>Table13[[#This Row],[-1605965.0]]/درآمدها!$C$10*100</f>
        <v>0</v>
      </c>
      <c r="G63" s="60">
        <v>0</v>
      </c>
      <c r="H63" s="60">
        <v>0</v>
      </c>
      <c r="I63" s="60">
        <v>110759074</v>
      </c>
      <c r="J63" s="60">
        <f>Table13[[#This Row],[294065.0]]+Table13[[#This Row],[4952210.0]]+Table13[[#This Row],[-6012492.0000]]</f>
        <v>110759074</v>
      </c>
      <c r="K63" s="57">
        <f>Table13[[#This Row],[-766217.0000]]/درآمدها!$C$10*100</f>
        <v>6.5750826620474137E-3</v>
      </c>
    </row>
    <row r="64" spans="1:11" ht="23.1" customHeight="1">
      <c r="A64" s="56" t="s">
        <v>283</v>
      </c>
      <c r="B64" s="60">
        <v>0</v>
      </c>
      <c r="C64" s="60">
        <v>0</v>
      </c>
      <c r="D64" s="60">
        <v>0</v>
      </c>
      <c r="E64" s="60">
        <f>Table13[[#This Row],[0]]+Table13[[#This Row],[-1609153.0]]+Table13[[#This Row],[3188.0]]</f>
        <v>0</v>
      </c>
      <c r="F64" s="57">
        <f>Table13[[#This Row],[-1605965.0]]/درآمدها!$C$10*100</f>
        <v>0</v>
      </c>
      <c r="G64" s="60">
        <v>0</v>
      </c>
      <c r="H64" s="60">
        <v>0</v>
      </c>
      <c r="I64" s="60">
        <v>9050837488</v>
      </c>
      <c r="J64" s="60">
        <f>Table13[[#This Row],[294065.0]]+Table13[[#This Row],[4952210.0]]+Table13[[#This Row],[-6012492.0000]]</f>
        <v>9050837488</v>
      </c>
      <c r="K64" s="57">
        <f>Table13[[#This Row],[-766217.0000]]/درآمدها!$C$10*100</f>
        <v>0.53729236346231601</v>
      </c>
    </row>
    <row r="65" spans="1:11" ht="23.1" customHeight="1">
      <c r="A65" s="56" t="s">
        <v>331</v>
      </c>
      <c r="B65" s="60">
        <v>0</v>
      </c>
      <c r="C65" s="60">
        <v>0</v>
      </c>
      <c r="D65" s="60">
        <v>0</v>
      </c>
      <c r="E65" s="60">
        <f>Table13[[#This Row],[0]]+Table13[[#This Row],[-1609153.0]]+Table13[[#This Row],[3188.0]]</f>
        <v>0</v>
      </c>
      <c r="F65" s="57">
        <f>Table13[[#This Row],[-1605965.0]]/درآمدها!$C$10*100</f>
        <v>0</v>
      </c>
      <c r="G65" s="60">
        <v>0</v>
      </c>
      <c r="H65" s="60">
        <v>0</v>
      </c>
      <c r="I65" s="60">
        <v>-450583</v>
      </c>
      <c r="J65" s="60">
        <f>Table13[[#This Row],[294065.0]]+Table13[[#This Row],[4952210.0]]+Table13[[#This Row],[-6012492.0000]]</f>
        <v>-450583</v>
      </c>
      <c r="K65" s="57">
        <f>Table13[[#This Row],[-766217.0000]]/درآمدها!$C$10*100</f>
        <v>-2.6748331889388221E-5</v>
      </c>
    </row>
    <row r="66" spans="1:11" ht="23.1" customHeight="1">
      <c r="A66" s="56" t="s">
        <v>332</v>
      </c>
      <c r="B66" s="60">
        <v>0</v>
      </c>
      <c r="C66" s="60">
        <v>0</v>
      </c>
      <c r="D66" s="60">
        <v>0</v>
      </c>
      <c r="E66" s="60">
        <f>Table13[[#This Row],[0]]+Table13[[#This Row],[-1609153.0]]+Table13[[#This Row],[3188.0]]</f>
        <v>0</v>
      </c>
      <c r="F66" s="57">
        <f>Table13[[#This Row],[-1605965.0]]/درآمدها!$C$10*100</f>
        <v>0</v>
      </c>
      <c r="G66" s="60">
        <v>0</v>
      </c>
      <c r="H66" s="60">
        <v>0</v>
      </c>
      <c r="I66" s="60">
        <v>141396467</v>
      </c>
      <c r="J66" s="60">
        <f>Table13[[#This Row],[294065.0]]+Table13[[#This Row],[4952210.0]]+Table13[[#This Row],[-6012492.0000]]</f>
        <v>141396467</v>
      </c>
      <c r="K66" s="57">
        <f>Table13[[#This Row],[-766217.0000]]/درآمدها!$C$10*100</f>
        <v>8.393835602548097E-3</v>
      </c>
    </row>
    <row r="67" spans="1:11" ht="23.1" customHeight="1">
      <c r="A67" s="56" t="s">
        <v>446</v>
      </c>
      <c r="B67" s="60">
        <v>0</v>
      </c>
      <c r="C67" s="60">
        <v>0</v>
      </c>
      <c r="D67" s="60">
        <v>0</v>
      </c>
      <c r="E67" s="60">
        <f>Table13[[#This Row],[0]]+Table13[[#This Row],[-1609153.0]]+Table13[[#This Row],[3188.0]]</f>
        <v>0</v>
      </c>
      <c r="F67" s="57">
        <f>Table13[[#This Row],[-1605965.0]]/درآمدها!$C$10*100</f>
        <v>0</v>
      </c>
      <c r="G67" s="60">
        <v>0</v>
      </c>
      <c r="H67" s="60">
        <v>0</v>
      </c>
      <c r="I67" s="60">
        <v>256700729</v>
      </c>
      <c r="J67" s="60">
        <f>Table13[[#This Row],[294065.0]]+Table13[[#This Row],[4952210.0]]+Table13[[#This Row],[-6012492.0000]]</f>
        <v>256700729</v>
      </c>
      <c r="K67" s="57">
        <f>Table13[[#This Row],[-766217.0000]]/درآمدها!$C$10*100</f>
        <v>1.5238738025047334E-2</v>
      </c>
    </row>
    <row r="68" spans="1:11" ht="23.1" customHeight="1">
      <c r="A68" s="56" t="s">
        <v>296</v>
      </c>
      <c r="B68" s="60">
        <v>0</v>
      </c>
      <c r="C68" s="60">
        <v>0</v>
      </c>
      <c r="D68" s="60">
        <v>0</v>
      </c>
      <c r="E68" s="60">
        <f>Table13[[#This Row],[0]]+Table13[[#This Row],[-1609153.0]]+Table13[[#This Row],[3188.0]]</f>
        <v>0</v>
      </c>
      <c r="F68" s="57">
        <f>Table13[[#This Row],[-1605965.0]]/درآمدها!$C$10*100</f>
        <v>0</v>
      </c>
      <c r="G68" s="60">
        <v>0</v>
      </c>
      <c r="H68" s="60">
        <v>0</v>
      </c>
      <c r="I68" s="60">
        <v>-43228178</v>
      </c>
      <c r="J68" s="60">
        <f>Table13[[#This Row],[294065.0]]+Table13[[#This Row],[4952210.0]]+Table13[[#This Row],[-6012492.0000]]</f>
        <v>-43228178</v>
      </c>
      <c r="K68" s="57">
        <f>Table13[[#This Row],[-766217.0000]]/درآمدها!$C$10*100</f>
        <v>-2.5661901405901913E-3</v>
      </c>
    </row>
    <row r="69" spans="1:11" ht="23.1" customHeight="1">
      <c r="A69" s="56" t="s">
        <v>278</v>
      </c>
      <c r="B69" s="60">
        <v>0</v>
      </c>
      <c r="C69" s="60">
        <v>0</v>
      </c>
      <c r="D69" s="60">
        <v>0</v>
      </c>
      <c r="E69" s="60">
        <f>Table13[[#This Row],[0]]+Table13[[#This Row],[-1609153.0]]+Table13[[#This Row],[3188.0]]</f>
        <v>0</v>
      </c>
      <c r="F69" s="57">
        <f>Table13[[#This Row],[-1605965.0]]/درآمدها!$C$10*100</f>
        <v>0</v>
      </c>
      <c r="G69" s="60">
        <v>0</v>
      </c>
      <c r="H69" s="60">
        <v>0</v>
      </c>
      <c r="I69" s="60">
        <v>687000922</v>
      </c>
      <c r="J69" s="60">
        <f>Table13[[#This Row],[294065.0]]+Table13[[#This Row],[4952210.0]]+Table13[[#This Row],[-6012492.0000]]</f>
        <v>687000922</v>
      </c>
      <c r="K69" s="57">
        <f>Table13[[#This Row],[-766217.0000]]/درآمدها!$C$10*100</f>
        <v>4.0783004840332877E-2</v>
      </c>
    </row>
    <row r="70" spans="1:11" ht="23.1" customHeight="1">
      <c r="A70" s="56" t="s">
        <v>439</v>
      </c>
      <c r="B70" s="60">
        <v>0</v>
      </c>
      <c r="C70" s="60">
        <v>0</v>
      </c>
      <c r="D70" s="60">
        <v>0</v>
      </c>
      <c r="E70" s="60">
        <f>Table13[[#This Row],[0]]+Table13[[#This Row],[-1609153.0]]+Table13[[#This Row],[3188.0]]</f>
        <v>0</v>
      </c>
      <c r="F70" s="57">
        <f>Table13[[#This Row],[-1605965.0]]/درآمدها!$C$10*100</f>
        <v>0</v>
      </c>
      <c r="G70" s="60">
        <v>0</v>
      </c>
      <c r="H70" s="60">
        <v>0</v>
      </c>
      <c r="I70" s="60">
        <v>59772610</v>
      </c>
      <c r="J70" s="60">
        <f>Table13[[#This Row],[294065.0]]+Table13[[#This Row],[4952210.0]]+Table13[[#This Row],[-6012492.0000]]</f>
        <v>59772610</v>
      </c>
      <c r="K70" s="57">
        <f>Table13[[#This Row],[-766217.0000]]/درآمدها!$C$10*100</f>
        <v>3.5483309627193328E-3</v>
      </c>
    </row>
    <row r="71" spans="1:11" ht="23.1" customHeight="1">
      <c r="A71" s="56" t="s">
        <v>375</v>
      </c>
      <c r="B71" s="60">
        <v>0</v>
      </c>
      <c r="C71" s="60">
        <v>0</v>
      </c>
      <c r="D71" s="60">
        <v>0</v>
      </c>
      <c r="E71" s="60">
        <f>Table13[[#This Row],[0]]+Table13[[#This Row],[-1609153.0]]+Table13[[#This Row],[3188.0]]</f>
        <v>0</v>
      </c>
      <c r="F71" s="57">
        <f>Table13[[#This Row],[-1605965.0]]/درآمدها!$C$10*100</f>
        <v>0</v>
      </c>
      <c r="G71" s="60">
        <v>0</v>
      </c>
      <c r="H71" s="60">
        <v>0</v>
      </c>
      <c r="I71" s="60">
        <v>10542355713</v>
      </c>
      <c r="J71" s="60">
        <f>Table13[[#This Row],[294065.0]]+Table13[[#This Row],[4952210.0]]+Table13[[#This Row],[-6012492.0000]]</f>
        <v>10542355713</v>
      </c>
      <c r="K71" s="57">
        <f>Table13[[#This Row],[-766217.0000]]/درآمدها!$C$10*100</f>
        <v>0.62583459541818487</v>
      </c>
    </row>
    <row r="72" spans="1:11" ht="23.1" customHeight="1">
      <c r="A72" s="56" t="s">
        <v>431</v>
      </c>
      <c r="B72" s="60">
        <v>0</v>
      </c>
      <c r="C72" s="60">
        <v>0</v>
      </c>
      <c r="D72" s="60">
        <v>0</v>
      </c>
      <c r="E72" s="60">
        <f>Table13[[#This Row],[0]]+Table13[[#This Row],[-1609153.0]]+Table13[[#This Row],[3188.0]]</f>
        <v>0</v>
      </c>
      <c r="F72" s="57">
        <f>Table13[[#This Row],[-1605965.0]]/درآمدها!$C$10*100</f>
        <v>0</v>
      </c>
      <c r="G72" s="60">
        <v>0</v>
      </c>
      <c r="H72" s="60">
        <v>0</v>
      </c>
      <c r="I72" s="60">
        <v>11783964</v>
      </c>
      <c r="J72" s="60">
        <f>Table13[[#This Row],[294065.0]]+Table13[[#This Row],[4952210.0]]+Table13[[#This Row],[-6012492.0000]]</f>
        <v>11783964</v>
      </c>
      <c r="K72" s="57">
        <f>Table13[[#This Row],[-766217.0000]]/درآمدها!$C$10*100</f>
        <v>6.9954121670059175E-4</v>
      </c>
    </row>
    <row r="73" spans="1:11" ht="23.1" customHeight="1">
      <c r="A73" s="56" t="s">
        <v>400</v>
      </c>
      <c r="B73" s="60">
        <v>0</v>
      </c>
      <c r="C73" s="60">
        <v>0</v>
      </c>
      <c r="D73" s="60">
        <v>0</v>
      </c>
      <c r="E73" s="60">
        <f>Table13[[#This Row],[0]]+Table13[[#This Row],[-1609153.0]]+Table13[[#This Row],[3188.0]]</f>
        <v>0</v>
      </c>
      <c r="F73" s="57">
        <f>Table13[[#This Row],[-1605965.0]]/درآمدها!$C$10*100</f>
        <v>0</v>
      </c>
      <c r="G73" s="60">
        <v>0</v>
      </c>
      <c r="H73" s="60">
        <v>0</v>
      </c>
      <c r="I73" s="60">
        <v>-212726973</v>
      </c>
      <c r="J73" s="60">
        <f>Table13[[#This Row],[294065.0]]+Table13[[#This Row],[4952210.0]]+Table13[[#This Row],[-6012492.0000]]</f>
        <v>-212726973</v>
      </c>
      <c r="K73" s="57">
        <f>Table13[[#This Row],[-766217.0000]]/درآمدها!$C$10*100</f>
        <v>-1.262828752001058E-2</v>
      </c>
    </row>
    <row r="74" spans="1:11" ht="23.1" customHeight="1">
      <c r="A74" s="56" t="s">
        <v>397</v>
      </c>
      <c r="B74" s="60">
        <v>0</v>
      </c>
      <c r="C74" s="60">
        <v>0</v>
      </c>
      <c r="D74" s="60">
        <v>0</v>
      </c>
      <c r="E74" s="60">
        <f>Table13[[#This Row],[0]]+Table13[[#This Row],[-1609153.0]]+Table13[[#This Row],[3188.0]]</f>
        <v>0</v>
      </c>
      <c r="F74" s="57">
        <f>Table13[[#This Row],[-1605965.0]]/درآمدها!$C$10*100</f>
        <v>0</v>
      </c>
      <c r="G74" s="60">
        <v>0</v>
      </c>
      <c r="H74" s="60">
        <v>0</v>
      </c>
      <c r="I74" s="60">
        <v>50012379</v>
      </c>
      <c r="J74" s="60">
        <f>Table13[[#This Row],[294065.0]]+Table13[[#This Row],[4952210.0]]+Table13[[#This Row],[-6012492.0000]]</f>
        <v>50012379</v>
      </c>
      <c r="K74" s="57">
        <f>Table13[[#This Row],[-766217.0000]]/درآمدها!$C$10*100</f>
        <v>2.96892628454662E-3</v>
      </c>
    </row>
    <row r="75" spans="1:11" ht="23.1" customHeight="1">
      <c r="A75" s="56" t="s">
        <v>455</v>
      </c>
      <c r="B75" s="60">
        <v>0</v>
      </c>
      <c r="C75" s="60">
        <v>0</v>
      </c>
      <c r="D75" s="60">
        <v>0</v>
      </c>
      <c r="E75" s="60">
        <f>Table13[[#This Row],[0]]+Table13[[#This Row],[-1609153.0]]+Table13[[#This Row],[3188.0]]</f>
        <v>0</v>
      </c>
      <c r="F75" s="57">
        <f>Table13[[#This Row],[-1605965.0]]/درآمدها!$C$10*100</f>
        <v>0</v>
      </c>
      <c r="G75" s="60">
        <v>0</v>
      </c>
      <c r="H75" s="60">
        <v>0</v>
      </c>
      <c r="I75" s="60">
        <v>37560331</v>
      </c>
      <c r="J75" s="60">
        <f>Table13[[#This Row],[294065.0]]+Table13[[#This Row],[4952210.0]]+Table13[[#This Row],[-6012492.0000]]</f>
        <v>37560331</v>
      </c>
      <c r="K75" s="57">
        <f>Table13[[#This Row],[-766217.0000]]/درآمدها!$C$10*100</f>
        <v>2.2297250439170515E-3</v>
      </c>
    </row>
    <row r="76" spans="1:11" ht="23.1" customHeight="1">
      <c r="A76" s="56" t="s">
        <v>390</v>
      </c>
      <c r="B76" s="60">
        <v>0</v>
      </c>
      <c r="C76" s="60">
        <v>0</v>
      </c>
      <c r="D76" s="60">
        <v>0</v>
      </c>
      <c r="E76" s="60">
        <f>Table13[[#This Row],[0]]+Table13[[#This Row],[-1609153.0]]+Table13[[#This Row],[3188.0]]</f>
        <v>0</v>
      </c>
      <c r="F76" s="57">
        <f>Table13[[#This Row],[-1605965.0]]/درآمدها!$C$10*100</f>
        <v>0</v>
      </c>
      <c r="G76" s="60">
        <v>0</v>
      </c>
      <c r="H76" s="60">
        <v>0</v>
      </c>
      <c r="I76" s="60">
        <v>94655630</v>
      </c>
      <c r="J76" s="60">
        <f>Table13[[#This Row],[294065.0]]+Table13[[#This Row],[4952210.0]]+Table13[[#This Row],[-6012492.0000]]</f>
        <v>94655630</v>
      </c>
      <c r="K76" s="57">
        <f>Table13[[#This Row],[-766217.0000]]/درآمدها!$C$10*100</f>
        <v>5.6191205758742173E-3</v>
      </c>
    </row>
    <row r="77" spans="1:11" ht="23.1" customHeight="1">
      <c r="A77" s="56" t="s">
        <v>389</v>
      </c>
      <c r="B77" s="60">
        <v>0</v>
      </c>
      <c r="C77" s="60">
        <v>0</v>
      </c>
      <c r="D77" s="60">
        <v>0</v>
      </c>
      <c r="E77" s="60">
        <f>Table13[[#This Row],[0]]+Table13[[#This Row],[-1609153.0]]+Table13[[#This Row],[3188.0]]</f>
        <v>0</v>
      </c>
      <c r="F77" s="57">
        <f>Table13[[#This Row],[-1605965.0]]/درآمدها!$C$10*100</f>
        <v>0</v>
      </c>
      <c r="G77" s="60">
        <v>0</v>
      </c>
      <c r="H77" s="60">
        <v>0</v>
      </c>
      <c r="I77" s="60">
        <v>342879754</v>
      </c>
      <c r="J77" s="60">
        <f>Table13[[#This Row],[294065.0]]+Table13[[#This Row],[4952210.0]]+Table13[[#This Row],[-6012492.0000]]</f>
        <v>342879754</v>
      </c>
      <c r="K77" s="57">
        <f>Table13[[#This Row],[-766217.0000]]/درآمدها!$C$10*100</f>
        <v>2.0354654876335299E-2</v>
      </c>
    </row>
    <row r="78" spans="1:11" ht="23.1" customHeight="1">
      <c r="A78" s="56" t="s">
        <v>350</v>
      </c>
      <c r="B78" s="60">
        <v>0</v>
      </c>
      <c r="C78" s="60">
        <v>0</v>
      </c>
      <c r="D78" s="60">
        <v>0</v>
      </c>
      <c r="E78" s="60">
        <f>Table13[[#This Row],[0]]+Table13[[#This Row],[-1609153.0]]+Table13[[#This Row],[3188.0]]</f>
        <v>0</v>
      </c>
      <c r="F78" s="57">
        <f>Table13[[#This Row],[-1605965.0]]/درآمدها!$C$10*100</f>
        <v>0</v>
      </c>
      <c r="G78" s="60">
        <v>0</v>
      </c>
      <c r="H78" s="60">
        <v>0</v>
      </c>
      <c r="I78" s="60">
        <v>36180697</v>
      </c>
      <c r="J78" s="60">
        <f>Table13[[#This Row],[294065.0]]+Table13[[#This Row],[4952210.0]]+Table13[[#This Row],[-6012492.0000]]</f>
        <v>36180697</v>
      </c>
      <c r="K78" s="57">
        <f>Table13[[#This Row],[-766217.0000]]/درآمدها!$C$10*100</f>
        <v>2.1478246878941123E-3</v>
      </c>
    </row>
    <row r="79" spans="1:11" ht="23.1" customHeight="1">
      <c r="A79" s="56" t="s">
        <v>348</v>
      </c>
      <c r="B79" s="60">
        <v>0</v>
      </c>
      <c r="C79" s="60">
        <v>0</v>
      </c>
      <c r="D79" s="60">
        <v>0</v>
      </c>
      <c r="E79" s="60">
        <f>Table13[[#This Row],[0]]+Table13[[#This Row],[-1609153.0]]+Table13[[#This Row],[3188.0]]</f>
        <v>0</v>
      </c>
      <c r="F79" s="57">
        <f>Table13[[#This Row],[-1605965.0]]/درآمدها!$C$10*100</f>
        <v>0</v>
      </c>
      <c r="G79" s="60">
        <v>0</v>
      </c>
      <c r="H79" s="60">
        <v>0</v>
      </c>
      <c r="I79" s="60">
        <v>468081029</v>
      </c>
      <c r="J79" s="60">
        <f>Table13[[#This Row],[294065.0]]+Table13[[#This Row],[4952210.0]]+Table13[[#This Row],[-6012492.0000]]</f>
        <v>468081029</v>
      </c>
      <c r="K79" s="57">
        <f>Table13[[#This Row],[-766217.0000]]/درآمدها!$C$10*100</f>
        <v>2.7787081880182678E-2</v>
      </c>
    </row>
    <row r="80" spans="1:11" ht="23.1" customHeight="1">
      <c r="A80" s="56" t="s">
        <v>335</v>
      </c>
      <c r="B80" s="60">
        <v>0</v>
      </c>
      <c r="C80" s="60">
        <v>0</v>
      </c>
      <c r="D80" s="60">
        <v>0</v>
      </c>
      <c r="E80" s="60">
        <f>Table13[[#This Row],[0]]+Table13[[#This Row],[-1609153.0]]+Table13[[#This Row],[3188.0]]</f>
        <v>0</v>
      </c>
      <c r="F80" s="57">
        <f>Table13[[#This Row],[-1605965.0]]/درآمدها!$C$10*100</f>
        <v>0</v>
      </c>
      <c r="G80" s="60">
        <v>0</v>
      </c>
      <c r="H80" s="60">
        <v>0</v>
      </c>
      <c r="I80" s="60">
        <v>3611599146</v>
      </c>
      <c r="J80" s="60">
        <f>Table13[[#This Row],[294065.0]]+Table13[[#This Row],[4952210.0]]+Table13[[#This Row],[-6012492.0000]]</f>
        <v>3611599146</v>
      </c>
      <c r="K80" s="57">
        <f>Table13[[#This Row],[-766217.0000]]/درآمدها!$C$10*100</f>
        <v>0.21439835193213919</v>
      </c>
    </row>
    <row r="81" spans="1:11" ht="23.1" customHeight="1">
      <c r="A81" s="56" t="s">
        <v>384</v>
      </c>
      <c r="B81" s="60">
        <v>0</v>
      </c>
      <c r="C81" s="60">
        <v>0</v>
      </c>
      <c r="D81" s="60">
        <v>0</v>
      </c>
      <c r="E81" s="60">
        <f>Table13[[#This Row],[0]]+Table13[[#This Row],[-1609153.0]]+Table13[[#This Row],[3188.0]]</f>
        <v>0</v>
      </c>
      <c r="F81" s="57">
        <f>Table13[[#This Row],[-1605965.0]]/درآمدها!$C$10*100</f>
        <v>0</v>
      </c>
      <c r="G81" s="60">
        <v>0</v>
      </c>
      <c r="H81" s="60">
        <v>0</v>
      </c>
      <c r="I81" s="60">
        <v>9522508828</v>
      </c>
      <c r="J81" s="60">
        <f>Table13[[#This Row],[294065.0]]+Table13[[#This Row],[4952210.0]]+Table13[[#This Row],[-6012492.0000]]</f>
        <v>9522508828</v>
      </c>
      <c r="K81" s="57">
        <f>Table13[[#This Row],[-766217.0000]]/درآمدها!$C$10*100</f>
        <v>0.56529257994858495</v>
      </c>
    </row>
    <row r="82" spans="1:11" ht="23.1" customHeight="1">
      <c r="A82" s="56" t="s">
        <v>284</v>
      </c>
      <c r="B82" s="60">
        <v>0</v>
      </c>
      <c r="C82" s="60">
        <v>0</v>
      </c>
      <c r="D82" s="60">
        <v>0</v>
      </c>
      <c r="E82" s="60">
        <f>Table13[[#This Row],[0]]+Table13[[#This Row],[-1609153.0]]+Table13[[#This Row],[3188.0]]</f>
        <v>0</v>
      </c>
      <c r="F82" s="57">
        <f>Table13[[#This Row],[-1605965.0]]/درآمدها!$C$10*100</f>
        <v>0</v>
      </c>
      <c r="G82" s="60">
        <v>0</v>
      </c>
      <c r="H82" s="60">
        <v>0</v>
      </c>
      <c r="I82" s="60">
        <v>1110198044</v>
      </c>
      <c r="J82" s="60">
        <f>Table13[[#This Row],[294065.0]]+Table13[[#This Row],[4952210.0]]+Table13[[#This Row],[-6012492.0000]]</f>
        <v>1110198044</v>
      </c>
      <c r="K82" s="57">
        <f>Table13[[#This Row],[-766217.0000]]/درآمدها!$C$10*100</f>
        <v>6.59056061677019E-2</v>
      </c>
    </row>
    <row r="83" spans="1:11" ht="23.1" customHeight="1">
      <c r="A83" s="56" t="s">
        <v>295</v>
      </c>
      <c r="B83" s="60">
        <v>0</v>
      </c>
      <c r="C83" s="60">
        <v>0</v>
      </c>
      <c r="D83" s="60">
        <v>0</v>
      </c>
      <c r="E83" s="60">
        <f>Table13[[#This Row],[0]]+Table13[[#This Row],[-1609153.0]]+Table13[[#This Row],[3188.0]]</f>
        <v>0</v>
      </c>
      <c r="F83" s="57">
        <f>Table13[[#This Row],[-1605965.0]]/درآمدها!$C$10*100</f>
        <v>0</v>
      </c>
      <c r="G83" s="60">
        <v>0</v>
      </c>
      <c r="H83" s="60">
        <v>0</v>
      </c>
      <c r="I83" s="60">
        <v>167014983</v>
      </c>
      <c r="J83" s="60">
        <f>Table13[[#This Row],[294065.0]]+Table13[[#This Row],[4952210.0]]+Table13[[#This Row],[-6012492.0000]]</f>
        <v>167014983</v>
      </c>
      <c r="K83" s="57">
        <f>Table13[[#This Row],[-766217.0000]]/درآمدها!$C$10*100</f>
        <v>9.914648790088687E-3</v>
      </c>
    </row>
    <row r="84" spans="1:11" ht="23.1" customHeight="1">
      <c r="A84" s="56" t="s">
        <v>286</v>
      </c>
      <c r="B84" s="60">
        <v>0</v>
      </c>
      <c r="C84" s="60">
        <v>0</v>
      </c>
      <c r="D84" s="60">
        <v>0</v>
      </c>
      <c r="E84" s="60">
        <f>Table13[[#This Row],[0]]+Table13[[#This Row],[-1609153.0]]+Table13[[#This Row],[3188.0]]</f>
        <v>0</v>
      </c>
      <c r="F84" s="57">
        <f>Table13[[#This Row],[-1605965.0]]/درآمدها!$C$10*100</f>
        <v>0</v>
      </c>
      <c r="G84" s="60">
        <v>0</v>
      </c>
      <c r="H84" s="60">
        <v>0</v>
      </c>
      <c r="I84" s="60">
        <v>118043758</v>
      </c>
      <c r="J84" s="60">
        <f>Table13[[#This Row],[294065.0]]+Table13[[#This Row],[4952210.0]]+Table13[[#This Row],[-6012492.0000]]</f>
        <v>118043758</v>
      </c>
      <c r="K84" s="57">
        <f>Table13[[#This Row],[-766217.0000]]/درآمدها!$C$10*100</f>
        <v>7.0075293929301062E-3</v>
      </c>
    </row>
    <row r="85" spans="1:11" ht="23.1" customHeight="1">
      <c r="A85" s="56" t="s">
        <v>376</v>
      </c>
      <c r="B85" s="60">
        <v>0</v>
      </c>
      <c r="C85" s="60">
        <v>0</v>
      </c>
      <c r="D85" s="60">
        <v>0</v>
      </c>
      <c r="E85" s="60">
        <f>Table13[[#This Row],[0]]+Table13[[#This Row],[-1609153.0]]+Table13[[#This Row],[3188.0]]</f>
        <v>0</v>
      </c>
      <c r="F85" s="57">
        <f>Table13[[#This Row],[-1605965.0]]/درآمدها!$C$10*100</f>
        <v>0</v>
      </c>
      <c r="G85" s="60">
        <v>0</v>
      </c>
      <c r="H85" s="60">
        <v>0</v>
      </c>
      <c r="I85" s="60">
        <v>482510437</v>
      </c>
      <c r="J85" s="60">
        <f>Table13[[#This Row],[294065.0]]+Table13[[#This Row],[4952210.0]]+Table13[[#This Row],[-6012492.0000]]</f>
        <v>482510437</v>
      </c>
      <c r="K85" s="57">
        <f>Table13[[#This Row],[-766217.0000]]/درآمدها!$C$10*100</f>
        <v>2.8643666780525996E-2</v>
      </c>
    </row>
    <row r="86" spans="1:11" ht="23.1" customHeight="1">
      <c r="A86" s="56" t="s">
        <v>354</v>
      </c>
      <c r="B86" s="60">
        <v>0</v>
      </c>
      <c r="C86" s="60">
        <v>0</v>
      </c>
      <c r="D86" s="60">
        <v>0</v>
      </c>
      <c r="E86" s="60">
        <f>Table13[[#This Row],[0]]+Table13[[#This Row],[-1609153.0]]+Table13[[#This Row],[3188.0]]</f>
        <v>0</v>
      </c>
      <c r="F86" s="57">
        <f>Table13[[#This Row],[-1605965.0]]/درآمدها!$C$10*100</f>
        <v>0</v>
      </c>
      <c r="G86" s="60">
        <v>0</v>
      </c>
      <c r="H86" s="60">
        <v>0</v>
      </c>
      <c r="I86" s="60">
        <v>21633909</v>
      </c>
      <c r="J86" s="60">
        <f>Table13[[#This Row],[294065.0]]+Table13[[#This Row],[4952210.0]]+Table13[[#This Row],[-6012492.0000]]</f>
        <v>21633909</v>
      </c>
      <c r="K86" s="57">
        <f>Table13[[#This Row],[-766217.0000]]/درآمدها!$C$10*100</f>
        <v>1.2842716613738706E-3</v>
      </c>
    </row>
    <row r="87" spans="1:11" ht="23.1" customHeight="1">
      <c r="A87" s="56" t="s">
        <v>409</v>
      </c>
      <c r="B87" s="60">
        <v>0</v>
      </c>
      <c r="C87" s="60">
        <v>0</v>
      </c>
      <c r="D87" s="60">
        <v>0</v>
      </c>
      <c r="E87" s="60">
        <f>Table13[[#This Row],[0]]+Table13[[#This Row],[-1609153.0]]+Table13[[#This Row],[3188.0]]</f>
        <v>0</v>
      </c>
      <c r="F87" s="57">
        <f>Table13[[#This Row],[-1605965.0]]/درآمدها!$C$10*100</f>
        <v>0</v>
      </c>
      <c r="G87" s="60">
        <v>0</v>
      </c>
      <c r="H87" s="60">
        <v>0</v>
      </c>
      <c r="I87" s="60">
        <v>116602968</v>
      </c>
      <c r="J87" s="60">
        <f>Table13[[#This Row],[294065.0]]+Table13[[#This Row],[4952210.0]]+Table13[[#This Row],[-6012492.0000]]</f>
        <v>116602968</v>
      </c>
      <c r="K87" s="57">
        <f>Table13[[#This Row],[-766217.0000]]/درآمدها!$C$10*100</f>
        <v>6.921998582617884E-3</v>
      </c>
    </row>
    <row r="88" spans="1:11" ht="23.1" customHeight="1">
      <c r="A88" s="56" t="s">
        <v>394</v>
      </c>
      <c r="B88" s="60">
        <v>0</v>
      </c>
      <c r="C88" s="60">
        <v>0</v>
      </c>
      <c r="D88" s="60">
        <v>0</v>
      </c>
      <c r="E88" s="60">
        <f>Table13[[#This Row],[0]]+Table13[[#This Row],[-1609153.0]]+Table13[[#This Row],[3188.0]]</f>
        <v>0</v>
      </c>
      <c r="F88" s="57">
        <f>Table13[[#This Row],[-1605965.0]]/درآمدها!$C$10*100</f>
        <v>0</v>
      </c>
      <c r="G88" s="60">
        <v>0</v>
      </c>
      <c r="H88" s="60">
        <v>0</v>
      </c>
      <c r="I88" s="60">
        <v>51620729</v>
      </c>
      <c r="J88" s="60">
        <f>Table13[[#This Row],[294065.0]]+Table13[[#This Row],[4952210.0]]+Table13[[#This Row],[-6012492.0000]]</f>
        <v>51620729</v>
      </c>
      <c r="K88" s="57">
        <f>Table13[[#This Row],[-766217.0000]]/درآمدها!$C$10*100</f>
        <v>3.0644040979445905E-3</v>
      </c>
    </row>
    <row r="89" spans="1:11" ht="23.1" customHeight="1">
      <c r="A89" s="56" t="s">
        <v>414</v>
      </c>
      <c r="B89" s="60">
        <v>0</v>
      </c>
      <c r="C89" s="60">
        <v>0</v>
      </c>
      <c r="D89" s="60">
        <v>0</v>
      </c>
      <c r="E89" s="60">
        <f>Table13[[#This Row],[0]]+Table13[[#This Row],[-1609153.0]]+Table13[[#This Row],[3188.0]]</f>
        <v>0</v>
      </c>
      <c r="F89" s="57">
        <f>Table13[[#This Row],[-1605965.0]]/درآمدها!$C$10*100</f>
        <v>0</v>
      </c>
      <c r="G89" s="60">
        <v>0</v>
      </c>
      <c r="H89" s="60">
        <v>0</v>
      </c>
      <c r="I89" s="60">
        <v>66965315</v>
      </c>
      <c r="J89" s="60">
        <f>Table13[[#This Row],[294065.0]]+Table13[[#This Row],[4952210.0]]+Table13[[#This Row],[-6012492.0000]]</f>
        <v>66965315</v>
      </c>
      <c r="K89" s="57">
        <f>Table13[[#This Row],[-766217.0000]]/درآمدها!$C$10*100</f>
        <v>3.9753174680301458E-3</v>
      </c>
    </row>
    <row r="90" spans="1:11" ht="23.1" customHeight="1">
      <c r="A90" s="56" t="s">
        <v>393</v>
      </c>
      <c r="B90" s="60">
        <v>0</v>
      </c>
      <c r="C90" s="60">
        <v>0</v>
      </c>
      <c r="D90" s="60">
        <v>0</v>
      </c>
      <c r="E90" s="60">
        <f>Table13[[#This Row],[0]]+Table13[[#This Row],[-1609153.0]]+Table13[[#This Row],[3188.0]]</f>
        <v>0</v>
      </c>
      <c r="F90" s="57">
        <f>Table13[[#This Row],[-1605965.0]]/درآمدها!$C$10*100</f>
        <v>0</v>
      </c>
      <c r="G90" s="60">
        <v>0</v>
      </c>
      <c r="H90" s="60">
        <v>0</v>
      </c>
      <c r="I90" s="60">
        <v>103540788</v>
      </c>
      <c r="J90" s="60">
        <f>Table13[[#This Row],[294065.0]]+Table13[[#This Row],[4952210.0]]+Table13[[#This Row],[-6012492.0000]]</f>
        <v>103540788</v>
      </c>
      <c r="K90" s="57">
        <f>Table13[[#This Row],[-766217.0000]]/درآمدها!$C$10*100</f>
        <v>6.146577570642445E-3</v>
      </c>
    </row>
    <row r="91" spans="1:11" ht="23.1" customHeight="1">
      <c r="A91" s="56" t="s">
        <v>377</v>
      </c>
      <c r="B91" s="60">
        <v>0</v>
      </c>
      <c r="C91" s="60">
        <v>0</v>
      </c>
      <c r="D91" s="60">
        <v>0</v>
      </c>
      <c r="E91" s="60">
        <f>Table13[[#This Row],[0]]+Table13[[#This Row],[-1609153.0]]+Table13[[#This Row],[3188.0]]</f>
        <v>0</v>
      </c>
      <c r="F91" s="57">
        <f>Table13[[#This Row],[-1605965.0]]/درآمدها!$C$10*100</f>
        <v>0</v>
      </c>
      <c r="G91" s="60">
        <v>0</v>
      </c>
      <c r="H91" s="60">
        <v>0</v>
      </c>
      <c r="I91" s="60">
        <v>83092829</v>
      </c>
      <c r="J91" s="60">
        <f>Table13[[#This Row],[294065.0]]+Table13[[#This Row],[4952210.0]]+Table13[[#This Row],[-6012492.0000]]</f>
        <v>83092829</v>
      </c>
      <c r="K91" s="57">
        <f>Table13[[#This Row],[-766217.0000]]/درآمدها!$C$10*100</f>
        <v>4.9327084415527927E-3</v>
      </c>
    </row>
    <row r="92" spans="1:11" ht="23.1" customHeight="1">
      <c r="A92" s="56" t="s">
        <v>268</v>
      </c>
      <c r="B92" s="60">
        <v>0</v>
      </c>
      <c r="C92" s="60">
        <v>0</v>
      </c>
      <c r="D92" s="60">
        <v>0</v>
      </c>
      <c r="E92" s="60">
        <f>Table13[[#This Row],[0]]+Table13[[#This Row],[-1609153.0]]+Table13[[#This Row],[3188.0]]</f>
        <v>0</v>
      </c>
      <c r="F92" s="57">
        <f>Table13[[#This Row],[-1605965.0]]/درآمدها!$C$10*100</f>
        <v>0</v>
      </c>
      <c r="G92" s="60">
        <v>0</v>
      </c>
      <c r="H92" s="60">
        <v>0</v>
      </c>
      <c r="I92" s="60">
        <v>287725898</v>
      </c>
      <c r="J92" s="60">
        <f>Table13[[#This Row],[294065.0]]+Table13[[#This Row],[4952210.0]]+Table13[[#This Row],[-6012492.0000]]</f>
        <v>287725898</v>
      </c>
      <c r="K92" s="57">
        <f>Table13[[#This Row],[-766217.0000]]/درآمدها!$C$10*100</f>
        <v>1.7080510833467445E-2</v>
      </c>
    </row>
    <row r="93" spans="1:11" ht="23.1" customHeight="1">
      <c r="A93" s="56" t="s">
        <v>415</v>
      </c>
      <c r="B93" s="60">
        <v>0</v>
      </c>
      <c r="C93" s="60">
        <v>0</v>
      </c>
      <c r="D93" s="60">
        <v>0</v>
      </c>
      <c r="E93" s="60">
        <f>Table13[[#This Row],[0]]+Table13[[#This Row],[-1609153.0]]+Table13[[#This Row],[3188.0]]</f>
        <v>0</v>
      </c>
      <c r="F93" s="57">
        <f>Table13[[#This Row],[-1605965.0]]/درآمدها!$C$10*100</f>
        <v>0</v>
      </c>
      <c r="G93" s="60">
        <v>0</v>
      </c>
      <c r="H93" s="60">
        <v>0</v>
      </c>
      <c r="I93" s="60">
        <v>7181408</v>
      </c>
      <c r="J93" s="60">
        <f>Table13[[#This Row],[294065.0]]+Table13[[#This Row],[4952210.0]]+Table13[[#This Row],[-6012492.0000]]</f>
        <v>7181408</v>
      </c>
      <c r="K93" s="57">
        <f>Table13[[#This Row],[-766217.0000]]/درآمدها!$C$10*100</f>
        <v>4.263158721414427E-4</v>
      </c>
    </row>
    <row r="94" spans="1:11" ht="23.1" customHeight="1">
      <c r="A94" s="56" t="s">
        <v>386</v>
      </c>
      <c r="B94" s="60">
        <v>0</v>
      </c>
      <c r="C94" s="60">
        <v>0</v>
      </c>
      <c r="D94" s="60">
        <v>0</v>
      </c>
      <c r="E94" s="60">
        <f>Table13[[#This Row],[0]]+Table13[[#This Row],[-1609153.0]]+Table13[[#This Row],[3188.0]]</f>
        <v>0</v>
      </c>
      <c r="F94" s="57">
        <f>Table13[[#This Row],[-1605965.0]]/درآمدها!$C$10*100</f>
        <v>0</v>
      </c>
      <c r="G94" s="60">
        <v>0</v>
      </c>
      <c r="H94" s="60">
        <v>0</v>
      </c>
      <c r="I94" s="60">
        <v>170390766</v>
      </c>
      <c r="J94" s="60">
        <f>Table13[[#This Row],[294065.0]]+Table13[[#This Row],[4952210.0]]+Table13[[#This Row],[-6012492.0000]]</f>
        <v>170390766</v>
      </c>
      <c r="K94" s="57">
        <f>Table13[[#This Row],[-766217.0000]]/درآمدها!$C$10*100</f>
        <v>1.0115048192797078E-2</v>
      </c>
    </row>
    <row r="95" spans="1:11" ht="23.1" customHeight="1">
      <c r="A95" s="56" t="s">
        <v>472</v>
      </c>
      <c r="B95" s="60">
        <v>0</v>
      </c>
      <c r="C95" s="60">
        <v>0</v>
      </c>
      <c r="D95" s="60">
        <v>0</v>
      </c>
      <c r="E95" s="60">
        <f>Table13[[#This Row],[0]]+Table13[[#This Row],[-1609153.0]]+Table13[[#This Row],[3188.0]]</f>
        <v>0</v>
      </c>
      <c r="F95" s="57">
        <f>Table13[[#This Row],[-1605965.0]]/درآمدها!$C$10*100</f>
        <v>0</v>
      </c>
      <c r="G95" s="60">
        <v>0</v>
      </c>
      <c r="H95" s="60">
        <v>0</v>
      </c>
      <c r="I95" s="60">
        <v>-9352575</v>
      </c>
      <c r="J95" s="60">
        <f>Table13[[#This Row],[294065.0]]+Table13[[#This Row],[4952210.0]]+Table13[[#This Row],[-6012492.0000]]</f>
        <v>-9352575</v>
      </c>
      <c r="K95" s="57">
        <f>Table13[[#This Row],[-766217.0000]]/درآمدها!$C$10*100</f>
        <v>-5.5520465734480663E-4</v>
      </c>
    </row>
    <row r="96" spans="1:11" ht="23.1" customHeight="1">
      <c r="A96" s="56" t="s">
        <v>277</v>
      </c>
      <c r="B96" s="60">
        <v>0</v>
      </c>
      <c r="C96" s="60">
        <v>0</v>
      </c>
      <c r="D96" s="60">
        <v>0</v>
      </c>
      <c r="E96" s="60">
        <f>Table13[[#This Row],[0]]+Table13[[#This Row],[-1609153.0]]+Table13[[#This Row],[3188.0]]</f>
        <v>0</v>
      </c>
      <c r="F96" s="57">
        <f>Table13[[#This Row],[-1605965.0]]/درآمدها!$C$10*100</f>
        <v>0</v>
      </c>
      <c r="G96" s="60">
        <v>0</v>
      </c>
      <c r="H96" s="60">
        <v>0</v>
      </c>
      <c r="I96" s="60">
        <v>-2131465707</v>
      </c>
      <c r="J96" s="60">
        <f>Table13[[#This Row],[294065.0]]+Table13[[#This Row],[4952210.0]]+Table13[[#This Row],[-6012492.0000]]</f>
        <v>-2131465707</v>
      </c>
      <c r="K96" s="57">
        <f>Table13[[#This Row],[-766217.0000]]/درآمدها!$C$10*100</f>
        <v>-0.1265319644586802</v>
      </c>
    </row>
    <row r="97" spans="1:11" ht="23.1" customHeight="1">
      <c r="A97" s="56" t="s">
        <v>333</v>
      </c>
      <c r="B97" s="60">
        <v>0</v>
      </c>
      <c r="C97" s="60">
        <v>0</v>
      </c>
      <c r="D97" s="60">
        <v>0</v>
      </c>
      <c r="E97" s="60">
        <f>Table13[[#This Row],[0]]+Table13[[#This Row],[-1609153.0]]+Table13[[#This Row],[3188.0]]</f>
        <v>0</v>
      </c>
      <c r="F97" s="57">
        <f>Table13[[#This Row],[-1605965.0]]/درآمدها!$C$10*100</f>
        <v>0</v>
      </c>
      <c r="G97" s="60">
        <v>0</v>
      </c>
      <c r="H97" s="60">
        <v>0</v>
      </c>
      <c r="I97" s="60">
        <v>204152833</v>
      </c>
      <c r="J97" s="60">
        <f>Table13[[#This Row],[294065.0]]+Table13[[#This Row],[4952210.0]]+Table13[[#This Row],[-6012492.0000]]</f>
        <v>204152833</v>
      </c>
      <c r="K97" s="57">
        <f>Table13[[#This Row],[-766217.0000]]/درآمدها!$C$10*100</f>
        <v>1.2119293744421888E-2</v>
      </c>
    </row>
    <row r="98" spans="1:11" ht="23.1" customHeight="1">
      <c r="A98" s="56" t="s">
        <v>276</v>
      </c>
      <c r="B98" s="60">
        <v>0</v>
      </c>
      <c r="C98" s="60">
        <v>0</v>
      </c>
      <c r="D98" s="60">
        <v>0</v>
      </c>
      <c r="E98" s="60">
        <f>Table13[[#This Row],[0]]+Table13[[#This Row],[-1609153.0]]+Table13[[#This Row],[3188.0]]</f>
        <v>0</v>
      </c>
      <c r="F98" s="57">
        <f>Table13[[#This Row],[-1605965.0]]/درآمدها!$C$10*100</f>
        <v>0</v>
      </c>
      <c r="G98" s="60">
        <v>0</v>
      </c>
      <c r="H98" s="60">
        <v>0</v>
      </c>
      <c r="I98" s="60">
        <v>2123109090</v>
      </c>
      <c r="J98" s="60">
        <f>Table13[[#This Row],[294065.0]]+Table13[[#This Row],[4952210.0]]+Table13[[#This Row],[-6012492.0000]]</f>
        <v>2123109090</v>
      </c>
      <c r="K98" s="57">
        <f>Table13[[#This Row],[-766217.0000]]/درآمدها!$C$10*100</f>
        <v>0.12603588368113533</v>
      </c>
    </row>
    <row r="99" spans="1:11" ht="23.1" customHeight="1">
      <c r="A99" s="56" t="s">
        <v>365</v>
      </c>
      <c r="B99" s="60">
        <v>0</v>
      </c>
      <c r="C99" s="60">
        <v>0</v>
      </c>
      <c r="D99" s="60">
        <v>0</v>
      </c>
      <c r="E99" s="60">
        <f>Table13[[#This Row],[0]]+Table13[[#This Row],[-1609153.0]]+Table13[[#This Row],[3188.0]]</f>
        <v>0</v>
      </c>
      <c r="F99" s="57">
        <f>Table13[[#This Row],[-1605965.0]]/درآمدها!$C$10*100</f>
        <v>0</v>
      </c>
      <c r="G99" s="60">
        <v>0</v>
      </c>
      <c r="H99" s="60">
        <v>0</v>
      </c>
      <c r="I99" s="60">
        <v>-459397203</v>
      </c>
      <c r="J99" s="60">
        <f>Table13[[#This Row],[294065.0]]+Table13[[#This Row],[4952210.0]]+Table13[[#This Row],[-6012492.0000]]</f>
        <v>-459397203</v>
      </c>
      <c r="K99" s="57">
        <f>Table13[[#This Row],[-766217.0000]]/درآمدها!$C$10*100</f>
        <v>-2.7271576723712734E-2</v>
      </c>
    </row>
    <row r="100" spans="1:11" ht="23.1" customHeight="1">
      <c r="A100" s="56" t="s">
        <v>285</v>
      </c>
      <c r="B100" s="60">
        <v>0</v>
      </c>
      <c r="C100" s="60">
        <v>0</v>
      </c>
      <c r="D100" s="60">
        <v>0</v>
      </c>
      <c r="E100" s="60">
        <f>Table13[[#This Row],[0]]+Table13[[#This Row],[-1609153.0]]+Table13[[#This Row],[3188.0]]</f>
        <v>0</v>
      </c>
      <c r="F100" s="57">
        <f>Table13[[#This Row],[-1605965.0]]/درآمدها!$C$10*100</f>
        <v>0</v>
      </c>
      <c r="G100" s="60">
        <v>0</v>
      </c>
      <c r="H100" s="60">
        <v>0</v>
      </c>
      <c r="I100" s="60">
        <v>5614409329</v>
      </c>
      <c r="J100" s="60">
        <f>Table13[[#This Row],[294065.0]]+Table13[[#This Row],[4952210.0]]+Table13[[#This Row],[-6012492.0000]]</f>
        <v>5614409329</v>
      </c>
      <c r="K100" s="57">
        <f>Table13[[#This Row],[-766217.0000]]/درآمدها!$C$10*100</f>
        <v>0.33329283194210479</v>
      </c>
    </row>
    <row r="101" spans="1:11" ht="23.1" customHeight="1">
      <c r="A101" s="56" t="s">
        <v>263</v>
      </c>
      <c r="B101" s="60">
        <v>0</v>
      </c>
      <c r="C101" s="60">
        <v>0</v>
      </c>
      <c r="D101" s="60">
        <v>0</v>
      </c>
      <c r="E101" s="60">
        <f>Table13[[#This Row],[0]]+Table13[[#This Row],[-1609153.0]]+Table13[[#This Row],[3188.0]]</f>
        <v>0</v>
      </c>
      <c r="F101" s="57">
        <f>Table13[[#This Row],[-1605965.0]]/درآمدها!$C$10*100</f>
        <v>0</v>
      </c>
      <c r="G101" s="60">
        <v>0</v>
      </c>
      <c r="H101" s="60">
        <v>0</v>
      </c>
      <c r="I101" s="60">
        <v>745115819</v>
      </c>
      <c r="J101" s="60">
        <f>Table13[[#This Row],[294065.0]]+Table13[[#This Row],[4952210.0]]+Table13[[#This Row],[-6012492.0000]]</f>
        <v>745115819</v>
      </c>
      <c r="K101" s="57">
        <f>Table13[[#This Row],[-766217.0000]]/درآمدها!$C$10*100</f>
        <v>4.423292761299321E-2</v>
      </c>
    </row>
    <row r="102" spans="1:11" ht="23.1" customHeight="1">
      <c r="A102" s="56" t="s">
        <v>260</v>
      </c>
      <c r="B102" s="60">
        <v>0</v>
      </c>
      <c r="C102" s="60">
        <v>0</v>
      </c>
      <c r="D102" s="60">
        <v>0</v>
      </c>
      <c r="E102" s="60">
        <f>Table13[[#This Row],[0]]+Table13[[#This Row],[-1609153.0]]+Table13[[#This Row],[3188.0]]</f>
        <v>0</v>
      </c>
      <c r="F102" s="57">
        <f>Table13[[#This Row],[-1605965.0]]/درآمدها!$C$10*100</f>
        <v>0</v>
      </c>
      <c r="G102" s="60">
        <v>0</v>
      </c>
      <c r="H102" s="60">
        <v>0</v>
      </c>
      <c r="I102" s="60">
        <v>-2801436525</v>
      </c>
      <c r="J102" s="60">
        <f>Table13[[#This Row],[294065.0]]+Table13[[#This Row],[4952210.0]]+Table13[[#This Row],[-6012492.0000]]</f>
        <v>-2801436525</v>
      </c>
      <c r="K102" s="57">
        <f>Table13[[#This Row],[-766217.0000]]/درآمدها!$C$10*100</f>
        <v>-0.16630399712762003</v>
      </c>
    </row>
    <row r="103" spans="1:11" ht="23.1" customHeight="1">
      <c r="A103" s="56" t="s">
        <v>293</v>
      </c>
      <c r="B103" s="60">
        <v>0</v>
      </c>
      <c r="C103" s="60">
        <v>0</v>
      </c>
      <c r="D103" s="60">
        <v>0</v>
      </c>
      <c r="E103" s="60">
        <f>Table13[[#This Row],[0]]+Table13[[#This Row],[-1609153.0]]+Table13[[#This Row],[3188.0]]</f>
        <v>0</v>
      </c>
      <c r="F103" s="57">
        <f>Table13[[#This Row],[-1605965.0]]/درآمدها!$C$10*100</f>
        <v>0</v>
      </c>
      <c r="G103" s="60">
        <v>0</v>
      </c>
      <c r="H103" s="60">
        <v>0</v>
      </c>
      <c r="I103" s="60">
        <v>-197263745</v>
      </c>
      <c r="J103" s="60">
        <f>Table13[[#This Row],[294065.0]]+Table13[[#This Row],[4952210.0]]+Table13[[#This Row],[-6012492.0000]]</f>
        <v>-197263745</v>
      </c>
      <c r="K103" s="57">
        <f>Table13[[#This Row],[-766217.0000]]/درآمدها!$C$10*100</f>
        <v>-1.1710331106596666E-2</v>
      </c>
    </row>
    <row r="104" spans="1:11" ht="23.1" customHeight="1">
      <c r="A104" s="56" t="s">
        <v>261</v>
      </c>
      <c r="B104" s="60">
        <v>0</v>
      </c>
      <c r="C104" s="60">
        <v>0</v>
      </c>
      <c r="D104" s="60">
        <v>0</v>
      </c>
      <c r="E104" s="60">
        <f>Table13[[#This Row],[0]]+Table13[[#This Row],[-1609153.0]]+Table13[[#This Row],[3188.0]]</f>
        <v>0</v>
      </c>
      <c r="F104" s="57">
        <f>Table13[[#This Row],[-1605965.0]]/درآمدها!$C$10*100</f>
        <v>0</v>
      </c>
      <c r="G104" s="60">
        <v>0</v>
      </c>
      <c r="H104" s="60">
        <v>0</v>
      </c>
      <c r="I104" s="60">
        <v>-84761996</v>
      </c>
      <c r="J104" s="60">
        <f>Table13[[#This Row],[294065.0]]+Table13[[#This Row],[4952210.0]]+Table13[[#This Row],[-6012492.0000]]</f>
        <v>-84761996</v>
      </c>
      <c r="K104" s="57">
        <f>Table13[[#This Row],[-766217.0000]]/درآمدها!$C$10*100</f>
        <v>-5.0317965849022194E-3</v>
      </c>
    </row>
    <row r="105" spans="1:11" ht="23.1" customHeight="1">
      <c r="A105" s="56" t="s">
        <v>262</v>
      </c>
      <c r="B105" s="60">
        <v>0</v>
      </c>
      <c r="C105" s="60">
        <v>0</v>
      </c>
      <c r="D105" s="60">
        <v>0</v>
      </c>
      <c r="E105" s="60">
        <f>Table13[[#This Row],[0]]+Table13[[#This Row],[-1609153.0]]+Table13[[#This Row],[3188.0]]</f>
        <v>0</v>
      </c>
      <c r="F105" s="57">
        <f>Table13[[#This Row],[-1605965.0]]/درآمدها!$C$10*100</f>
        <v>0</v>
      </c>
      <c r="G105" s="60">
        <v>0</v>
      </c>
      <c r="H105" s="60">
        <v>0</v>
      </c>
      <c r="I105" s="60">
        <v>107794178</v>
      </c>
      <c r="J105" s="60">
        <f>Table13[[#This Row],[294065.0]]+Table13[[#This Row],[4952210.0]]+Table13[[#This Row],[-6012492.0000]]</f>
        <v>107794178</v>
      </c>
      <c r="K105" s="57">
        <f>Table13[[#This Row],[-766217.0000]]/درآمدها!$C$10*100</f>
        <v>6.3990750846964709E-3</v>
      </c>
    </row>
    <row r="106" spans="1:11" ht="23.1" customHeight="1">
      <c r="A106" s="56" t="s">
        <v>266</v>
      </c>
      <c r="B106" s="60">
        <v>0</v>
      </c>
      <c r="C106" s="60">
        <v>0</v>
      </c>
      <c r="D106" s="60">
        <v>0</v>
      </c>
      <c r="E106" s="60">
        <f>Table13[[#This Row],[0]]+Table13[[#This Row],[-1609153.0]]+Table13[[#This Row],[3188.0]]</f>
        <v>0</v>
      </c>
      <c r="F106" s="57">
        <f>Table13[[#This Row],[-1605965.0]]/درآمدها!$C$10*100</f>
        <v>0</v>
      </c>
      <c r="G106" s="60">
        <v>0</v>
      </c>
      <c r="H106" s="60">
        <v>0</v>
      </c>
      <c r="I106" s="60">
        <v>473368318</v>
      </c>
      <c r="J106" s="60">
        <f>Table13[[#This Row],[294065.0]]+Table13[[#This Row],[4952210.0]]+Table13[[#This Row],[-6012492.0000]]</f>
        <v>473368318</v>
      </c>
      <c r="K106" s="57">
        <f>Table13[[#This Row],[-766217.0000]]/درآمدها!$C$10*100</f>
        <v>2.8100955597049743E-2</v>
      </c>
    </row>
    <row r="107" spans="1:11" ht="23.1" customHeight="1">
      <c r="A107" s="56" t="s">
        <v>459</v>
      </c>
      <c r="B107" s="60">
        <v>0</v>
      </c>
      <c r="C107" s="60">
        <v>0</v>
      </c>
      <c r="D107" s="60">
        <v>0</v>
      </c>
      <c r="E107" s="60">
        <f>Table13[[#This Row],[0]]+Table13[[#This Row],[-1609153.0]]+Table13[[#This Row],[3188.0]]</f>
        <v>0</v>
      </c>
      <c r="F107" s="57">
        <f>Table13[[#This Row],[-1605965.0]]/درآمدها!$C$10*100</f>
        <v>0</v>
      </c>
      <c r="G107" s="60">
        <v>0</v>
      </c>
      <c r="H107" s="60">
        <v>0</v>
      </c>
      <c r="I107" s="60">
        <v>1020424235</v>
      </c>
      <c r="J107" s="60">
        <f>Table13[[#This Row],[294065.0]]+Table13[[#This Row],[4952210.0]]+Table13[[#This Row],[-6012492.0000]]</f>
        <v>1020424235</v>
      </c>
      <c r="K107" s="57">
        <f>Table13[[#This Row],[-766217.0000]]/درآمدها!$C$10*100</f>
        <v>6.0576289175923365E-2</v>
      </c>
    </row>
    <row r="108" spans="1:11" ht="23.1" customHeight="1">
      <c r="A108" s="56" t="s">
        <v>374</v>
      </c>
      <c r="B108" s="60">
        <v>0</v>
      </c>
      <c r="C108" s="60">
        <v>0</v>
      </c>
      <c r="D108" s="60">
        <v>0</v>
      </c>
      <c r="E108" s="60">
        <f>Table13[[#This Row],[0]]+Table13[[#This Row],[-1609153.0]]+Table13[[#This Row],[3188.0]]</f>
        <v>0</v>
      </c>
      <c r="F108" s="57">
        <f>Table13[[#This Row],[-1605965.0]]/درآمدها!$C$10*100</f>
        <v>0</v>
      </c>
      <c r="G108" s="60">
        <v>0</v>
      </c>
      <c r="H108" s="60">
        <v>0</v>
      </c>
      <c r="I108" s="60">
        <v>5177618</v>
      </c>
      <c r="J108" s="60">
        <f>Table13[[#This Row],[294065.0]]+Table13[[#This Row],[4952210.0]]+Table13[[#This Row],[-6012492.0000]]</f>
        <v>5177618</v>
      </c>
      <c r="K108" s="57">
        <f>Table13[[#This Row],[-766217.0000]]/درآمدها!$C$10*100</f>
        <v>3.0736322644323125E-4</v>
      </c>
    </row>
    <row r="109" spans="1:11" ht="23.1" customHeight="1">
      <c r="A109" s="56" t="s">
        <v>391</v>
      </c>
      <c r="B109" s="60">
        <v>0</v>
      </c>
      <c r="C109" s="60">
        <v>0</v>
      </c>
      <c r="D109" s="60">
        <v>0</v>
      </c>
      <c r="E109" s="60">
        <f>Table13[[#This Row],[0]]+Table13[[#This Row],[-1609153.0]]+Table13[[#This Row],[3188.0]]</f>
        <v>0</v>
      </c>
      <c r="F109" s="57">
        <f>Table13[[#This Row],[-1605965.0]]/درآمدها!$C$10*100</f>
        <v>0</v>
      </c>
      <c r="G109" s="60">
        <v>0</v>
      </c>
      <c r="H109" s="60">
        <v>0</v>
      </c>
      <c r="I109" s="60">
        <v>32389326</v>
      </c>
      <c r="J109" s="60">
        <f>Table13[[#This Row],[294065.0]]+Table13[[#This Row],[4952210.0]]+Table13[[#This Row],[-6012492.0000]]</f>
        <v>32389326</v>
      </c>
      <c r="K109" s="57">
        <f>Table13[[#This Row],[-766217.0000]]/درآمدها!$C$10*100</f>
        <v>1.922754390470992E-3</v>
      </c>
    </row>
    <row r="110" spans="1:11" ht="23.1" customHeight="1">
      <c r="A110" s="56" t="s">
        <v>349</v>
      </c>
      <c r="B110" s="60">
        <v>0</v>
      </c>
      <c r="C110" s="60">
        <v>0</v>
      </c>
      <c r="D110" s="60">
        <v>0</v>
      </c>
      <c r="E110" s="60">
        <f>Table13[[#This Row],[0]]+Table13[[#This Row],[-1609153.0]]+Table13[[#This Row],[3188.0]]</f>
        <v>0</v>
      </c>
      <c r="F110" s="57">
        <f>Table13[[#This Row],[-1605965.0]]/درآمدها!$C$10*100</f>
        <v>0</v>
      </c>
      <c r="G110" s="60">
        <v>0</v>
      </c>
      <c r="H110" s="60">
        <v>0</v>
      </c>
      <c r="I110" s="60">
        <v>740988306</v>
      </c>
      <c r="J110" s="60">
        <f>Table13[[#This Row],[294065.0]]+Table13[[#This Row],[4952210.0]]+Table13[[#This Row],[-6012492.0000]]</f>
        <v>740988306</v>
      </c>
      <c r="K110" s="57">
        <f>Table13[[#This Row],[-766217.0000]]/درآمدها!$C$10*100</f>
        <v>4.3987902639565979E-2</v>
      </c>
    </row>
    <row r="111" spans="1:11" ht="23.1" customHeight="1">
      <c r="A111" s="56" t="s">
        <v>410</v>
      </c>
      <c r="B111" s="60">
        <v>0</v>
      </c>
      <c r="C111" s="60">
        <v>0</v>
      </c>
      <c r="D111" s="60">
        <v>0</v>
      </c>
      <c r="E111" s="60">
        <f>Table13[[#This Row],[0]]+Table13[[#This Row],[-1609153.0]]+Table13[[#This Row],[3188.0]]</f>
        <v>0</v>
      </c>
      <c r="F111" s="57">
        <f>Table13[[#This Row],[-1605965.0]]/درآمدها!$C$10*100</f>
        <v>0</v>
      </c>
      <c r="G111" s="60">
        <v>0</v>
      </c>
      <c r="H111" s="60">
        <v>0</v>
      </c>
      <c r="I111" s="60">
        <v>75683674</v>
      </c>
      <c r="J111" s="60">
        <f>Table13[[#This Row],[294065.0]]+Table13[[#This Row],[4952210.0]]+Table13[[#This Row],[-6012492.0000]]</f>
        <v>75683674</v>
      </c>
      <c r="K111" s="57">
        <f>Table13[[#This Row],[-766217.0000]]/درآمدها!$C$10*100</f>
        <v>4.4928726355860336E-3</v>
      </c>
    </row>
    <row r="112" spans="1:11" ht="23.1" customHeight="1">
      <c r="A112" s="56" t="s">
        <v>281</v>
      </c>
      <c r="B112" s="60">
        <v>0</v>
      </c>
      <c r="C112" s="60">
        <v>0</v>
      </c>
      <c r="D112" s="60">
        <v>0</v>
      </c>
      <c r="E112" s="60">
        <f>Table13[[#This Row],[0]]+Table13[[#This Row],[-1609153.0]]+Table13[[#This Row],[3188.0]]</f>
        <v>0</v>
      </c>
      <c r="F112" s="57">
        <f>Table13[[#This Row],[-1605965.0]]/درآمدها!$C$10*100</f>
        <v>0</v>
      </c>
      <c r="G112" s="60">
        <v>0</v>
      </c>
      <c r="H112" s="60">
        <v>0</v>
      </c>
      <c r="I112" s="60">
        <v>183424745</v>
      </c>
      <c r="J112" s="60">
        <f>Table13[[#This Row],[294065.0]]+Table13[[#This Row],[4952210.0]]+Table13[[#This Row],[-6012492.0000]]</f>
        <v>183424745</v>
      </c>
      <c r="K112" s="57">
        <f>Table13[[#This Row],[-766217.0000]]/درآمدها!$C$10*100</f>
        <v>1.088879508544797E-2</v>
      </c>
    </row>
    <row r="113" spans="1:11" ht="23.1" customHeight="1">
      <c r="A113" s="56" t="s">
        <v>366</v>
      </c>
      <c r="B113" s="60">
        <v>0</v>
      </c>
      <c r="C113" s="60">
        <v>0</v>
      </c>
      <c r="D113" s="60">
        <v>0</v>
      </c>
      <c r="E113" s="60">
        <f>Table13[[#This Row],[0]]+Table13[[#This Row],[-1609153.0]]+Table13[[#This Row],[3188.0]]</f>
        <v>0</v>
      </c>
      <c r="F113" s="57">
        <f>Table13[[#This Row],[-1605965.0]]/درآمدها!$C$10*100</f>
        <v>0</v>
      </c>
      <c r="G113" s="60">
        <v>0</v>
      </c>
      <c r="H113" s="60">
        <v>0</v>
      </c>
      <c r="I113" s="60">
        <v>8716434</v>
      </c>
      <c r="J113" s="60">
        <f>Table13[[#This Row],[294065.0]]+Table13[[#This Row],[4952210.0]]+Table13[[#This Row],[-6012492.0000]]</f>
        <v>8716434</v>
      </c>
      <c r="K113" s="57">
        <f>Table13[[#This Row],[-766217.0000]]/درآمدها!$C$10*100</f>
        <v>5.1744089218622917E-4</v>
      </c>
    </row>
    <row r="114" spans="1:11" ht="23.1" customHeight="1">
      <c r="A114" s="56" t="s">
        <v>292</v>
      </c>
      <c r="B114" s="60">
        <v>0</v>
      </c>
      <c r="C114" s="60">
        <v>0</v>
      </c>
      <c r="D114" s="60">
        <v>0</v>
      </c>
      <c r="E114" s="60">
        <f>Table13[[#This Row],[0]]+Table13[[#This Row],[-1609153.0]]+Table13[[#This Row],[3188.0]]</f>
        <v>0</v>
      </c>
      <c r="F114" s="57">
        <f>Table13[[#This Row],[-1605965.0]]/درآمدها!$C$10*100</f>
        <v>0</v>
      </c>
      <c r="G114" s="60">
        <v>0</v>
      </c>
      <c r="H114" s="60">
        <v>0</v>
      </c>
      <c r="I114" s="60">
        <v>147559854</v>
      </c>
      <c r="J114" s="60">
        <f>Table13[[#This Row],[294065.0]]+Table13[[#This Row],[4952210.0]]+Table13[[#This Row],[-6012492.0000]]</f>
        <v>147559854</v>
      </c>
      <c r="K114" s="57">
        <f>Table13[[#This Row],[-766217.0000]]/درآمدها!$C$10*100</f>
        <v>8.7597178507437465E-3</v>
      </c>
    </row>
    <row r="115" spans="1:11" ht="23.1" customHeight="1">
      <c r="A115" s="56" t="s">
        <v>360</v>
      </c>
      <c r="B115" s="60">
        <v>0</v>
      </c>
      <c r="C115" s="60">
        <v>0</v>
      </c>
      <c r="D115" s="60">
        <v>0</v>
      </c>
      <c r="E115" s="60">
        <f>Table13[[#This Row],[0]]+Table13[[#This Row],[-1609153.0]]+Table13[[#This Row],[3188.0]]</f>
        <v>0</v>
      </c>
      <c r="F115" s="57">
        <f>Table13[[#This Row],[-1605965.0]]/درآمدها!$C$10*100</f>
        <v>0</v>
      </c>
      <c r="G115" s="60">
        <v>0</v>
      </c>
      <c r="H115" s="60">
        <v>0</v>
      </c>
      <c r="I115" s="60">
        <v>413177701</v>
      </c>
      <c r="J115" s="60">
        <f>Table13[[#This Row],[294065.0]]+Table13[[#This Row],[4952210.0]]+Table13[[#This Row],[-6012492.0000]]</f>
        <v>413177701</v>
      </c>
      <c r="K115" s="57">
        <f>Table13[[#This Row],[-766217.0000]]/درآمدها!$C$10*100</f>
        <v>2.4527810138514794E-2</v>
      </c>
    </row>
    <row r="116" spans="1:11" ht="23.1" customHeight="1">
      <c r="A116" s="56" t="s">
        <v>368</v>
      </c>
      <c r="B116" s="60">
        <v>0</v>
      </c>
      <c r="C116" s="60">
        <v>0</v>
      </c>
      <c r="D116" s="60">
        <v>0</v>
      </c>
      <c r="E116" s="60">
        <f>Table13[[#This Row],[0]]+Table13[[#This Row],[-1609153.0]]+Table13[[#This Row],[3188.0]]</f>
        <v>0</v>
      </c>
      <c r="F116" s="57">
        <f>Table13[[#This Row],[-1605965.0]]/درآمدها!$C$10*100</f>
        <v>0</v>
      </c>
      <c r="G116" s="60">
        <v>0</v>
      </c>
      <c r="H116" s="60">
        <v>0</v>
      </c>
      <c r="I116" s="60">
        <v>-2006425435</v>
      </c>
      <c r="J116" s="60">
        <f>Table13[[#This Row],[294065.0]]+Table13[[#This Row],[4952210.0]]+Table13[[#This Row],[-6012492.0000]]</f>
        <v>-2006425435</v>
      </c>
      <c r="K116" s="57">
        <f>Table13[[#This Row],[-766217.0000]]/درآمدها!$C$10*100</f>
        <v>-0.1191090952092958</v>
      </c>
    </row>
    <row r="117" spans="1:11" ht="23.1" customHeight="1">
      <c r="A117" s="56" t="s">
        <v>364</v>
      </c>
      <c r="B117" s="60">
        <v>0</v>
      </c>
      <c r="C117" s="60">
        <v>0</v>
      </c>
      <c r="D117" s="60">
        <v>0</v>
      </c>
      <c r="E117" s="60">
        <f>Table13[[#This Row],[0]]+Table13[[#This Row],[-1609153.0]]+Table13[[#This Row],[3188.0]]</f>
        <v>0</v>
      </c>
      <c r="F117" s="57">
        <f>Table13[[#This Row],[-1605965.0]]/درآمدها!$C$10*100</f>
        <v>0</v>
      </c>
      <c r="G117" s="60">
        <v>0</v>
      </c>
      <c r="H117" s="60">
        <v>0</v>
      </c>
      <c r="I117" s="60">
        <v>-4502100</v>
      </c>
      <c r="J117" s="60">
        <f>Table13[[#This Row],[294065.0]]+Table13[[#This Row],[4952210.0]]+Table13[[#This Row],[-6012492.0000]]</f>
        <v>-4502100</v>
      </c>
      <c r="K117" s="57">
        <f>Table13[[#This Row],[-766217.0000]]/درآمدها!$C$10*100</f>
        <v>-2.6726189181397144E-4</v>
      </c>
    </row>
    <row r="118" spans="1:11" ht="23.1" customHeight="1">
      <c r="A118" s="56" t="s">
        <v>421</v>
      </c>
      <c r="B118" s="60">
        <v>0</v>
      </c>
      <c r="C118" s="60">
        <v>0</v>
      </c>
      <c r="D118" s="60">
        <v>0</v>
      </c>
      <c r="E118" s="60">
        <f>Table13[[#This Row],[0]]+Table13[[#This Row],[-1609153.0]]+Table13[[#This Row],[3188.0]]</f>
        <v>0</v>
      </c>
      <c r="F118" s="57">
        <f>Table13[[#This Row],[-1605965.0]]/درآمدها!$C$10*100</f>
        <v>0</v>
      </c>
      <c r="G118" s="60">
        <v>0</v>
      </c>
      <c r="H118" s="60">
        <v>0</v>
      </c>
      <c r="I118" s="60">
        <v>217499743</v>
      </c>
      <c r="J118" s="60">
        <f>Table13[[#This Row],[294065.0]]+Table13[[#This Row],[4952210.0]]+Table13[[#This Row],[-6012492.0000]]</f>
        <v>217499743</v>
      </c>
      <c r="K118" s="57">
        <f>Table13[[#This Row],[-766217.0000]]/درآمدها!$C$10*100</f>
        <v>1.2911617419256036E-2</v>
      </c>
    </row>
    <row r="119" spans="1:11" ht="23.1" customHeight="1">
      <c r="A119" s="56" t="s">
        <v>330</v>
      </c>
      <c r="B119" s="60">
        <v>0</v>
      </c>
      <c r="C119" s="60">
        <v>0</v>
      </c>
      <c r="D119" s="60">
        <v>0</v>
      </c>
      <c r="E119" s="60">
        <f>Table13[[#This Row],[0]]+Table13[[#This Row],[-1609153.0]]+Table13[[#This Row],[3188.0]]</f>
        <v>0</v>
      </c>
      <c r="F119" s="57">
        <f>Table13[[#This Row],[-1605965.0]]/درآمدها!$C$10*100</f>
        <v>0</v>
      </c>
      <c r="G119" s="60">
        <v>0</v>
      </c>
      <c r="H119" s="60">
        <v>0</v>
      </c>
      <c r="I119" s="60">
        <v>-1527386598</v>
      </c>
      <c r="J119" s="60">
        <f>Table13[[#This Row],[294065.0]]+Table13[[#This Row],[4952210.0]]+Table13[[#This Row],[-6012492.0000]]</f>
        <v>-1527386598</v>
      </c>
      <c r="K119" s="57">
        <f>Table13[[#This Row],[-766217.0000]]/درآمدها!$C$10*100</f>
        <v>-9.0671515895423452E-2</v>
      </c>
    </row>
    <row r="120" spans="1:11" ht="23.1" customHeight="1">
      <c r="A120" s="56" t="s">
        <v>372</v>
      </c>
      <c r="B120" s="60">
        <v>0</v>
      </c>
      <c r="C120" s="60">
        <v>0</v>
      </c>
      <c r="D120" s="60">
        <v>0</v>
      </c>
      <c r="E120" s="60">
        <f>Table13[[#This Row],[0]]+Table13[[#This Row],[-1609153.0]]+Table13[[#This Row],[3188.0]]</f>
        <v>0</v>
      </c>
      <c r="F120" s="57">
        <f>Table13[[#This Row],[-1605965.0]]/درآمدها!$C$10*100</f>
        <v>0</v>
      </c>
      <c r="G120" s="60">
        <v>0</v>
      </c>
      <c r="H120" s="60">
        <v>0</v>
      </c>
      <c r="I120" s="60">
        <v>-49987125</v>
      </c>
      <c r="J120" s="60">
        <f>Table13[[#This Row],[294065.0]]+Table13[[#This Row],[4952210.0]]+Table13[[#This Row],[-6012492.0000]]</f>
        <v>-49987125</v>
      </c>
      <c r="K120" s="57">
        <f>Table13[[#This Row],[-766217.0000]]/درآمدها!$C$10*100</f>
        <v>-2.9674271104243501E-3</v>
      </c>
    </row>
    <row r="121" spans="1:11" ht="23.1" customHeight="1">
      <c r="A121" s="56" t="s">
        <v>328</v>
      </c>
      <c r="B121" s="60">
        <v>0</v>
      </c>
      <c r="C121" s="60">
        <v>0</v>
      </c>
      <c r="D121" s="60">
        <v>0</v>
      </c>
      <c r="E121" s="60">
        <f>Table13[[#This Row],[0]]+Table13[[#This Row],[-1609153.0]]+Table13[[#This Row],[3188.0]]</f>
        <v>0</v>
      </c>
      <c r="F121" s="57">
        <f>Table13[[#This Row],[-1605965.0]]/درآمدها!$C$10*100</f>
        <v>0</v>
      </c>
      <c r="G121" s="60">
        <v>0</v>
      </c>
      <c r="H121" s="60">
        <v>0</v>
      </c>
      <c r="I121" s="60">
        <v>-3715693072</v>
      </c>
      <c r="J121" s="60">
        <f>Table13[[#This Row],[294065.0]]+Table13[[#This Row],[4952210.0]]+Table13[[#This Row],[-6012492.0000]]</f>
        <v>-3715693072</v>
      </c>
      <c r="K121" s="57">
        <f>Table13[[#This Row],[-766217.0000]]/درآمدها!$C$10*100</f>
        <v>-0.22057776589209199</v>
      </c>
    </row>
    <row r="122" spans="1:11" ht="23.1" customHeight="1">
      <c r="A122" s="56" t="s">
        <v>113</v>
      </c>
      <c r="B122" s="60">
        <v>0</v>
      </c>
      <c r="C122" s="60">
        <v>-1619582850</v>
      </c>
      <c r="D122" s="60">
        <v>0</v>
      </c>
      <c r="E122" s="60">
        <f>Table13[[#This Row],[0]]+Table13[[#This Row],[-1609153.0]]+Table13[[#This Row],[3188.0]]</f>
        <v>-1619582850</v>
      </c>
      <c r="F122" s="57">
        <f>Table13[[#This Row],[-1605965.0]]/درآمدها!$C$10*100</f>
        <v>-9.6144638377748948E-2</v>
      </c>
      <c r="G122" s="60">
        <v>0</v>
      </c>
      <c r="H122" s="60">
        <v>-882474622</v>
      </c>
      <c r="I122" s="60">
        <v>-152088</v>
      </c>
      <c r="J122" s="60">
        <f>Table13[[#This Row],[294065.0]]+Table13[[#This Row],[4952210.0]]+Table13[[#This Row],[-6012492.0000]]</f>
        <v>-882626710</v>
      </c>
      <c r="K122" s="57">
        <f>Table13[[#This Row],[-766217.0000]]/درآمدها!$C$10*100</f>
        <v>-5.2396100548664302E-2</v>
      </c>
    </row>
    <row r="123" spans="1:11" ht="23.1" customHeight="1">
      <c r="A123" s="56" t="s">
        <v>115</v>
      </c>
      <c r="B123" s="60">
        <v>0</v>
      </c>
      <c r="C123" s="60">
        <v>-363906270</v>
      </c>
      <c r="D123" s="60">
        <v>0</v>
      </c>
      <c r="E123" s="60">
        <f>Table13[[#This Row],[0]]+Table13[[#This Row],[-1609153.0]]+Table13[[#This Row],[3188.0]]</f>
        <v>-363906270</v>
      </c>
      <c r="F123" s="57">
        <f>Table13[[#This Row],[-1605965.0]]/درآمدها!$C$10*100</f>
        <v>-2.1602869363889273E-2</v>
      </c>
      <c r="G123" s="60">
        <v>0</v>
      </c>
      <c r="H123" s="60">
        <v>-354508470</v>
      </c>
      <c r="I123" s="60">
        <v>0</v>
      </c>
      <c r="J123" s="60">
        <f>Table13[[#This Row],[294065.0]]+Table13[[#This Row],[4952210.0]]+Table13[[#This Row],[-6012492.0000]]</f>
        <v>-354508470</v>
      </c>
      <c r="K123" s="57">
        <f>Table13[[#This Row],[-766217.0000]]/درآمدها!$C$10*100</f>
        <v>-2.1044979977405332E-2</v>
      </c>
    </row>
    <row r="124" spans="1:11" ht="23.1" customHeight="1">
      <c r="A124" s="56" t="s">
        <v>327</v>
      </c>
      <c r="B124" s="60">
        <v>0</v>
      </c>
      <c r="C124" s="60">
        <v>0</v>
      </c>
      <c r="D124" s="60">
        <v>0</v>
      </c>
      <c r="E124" s="60">
        <f>Table13[[#This Row],[0]]+Table13[[#This Row],[-1609153.0]]+Table13[[#This Row],[3188.0]]</f>
        <v>0</v>
      </c>
      <c r="F124" s="57">
        <f>Table13[[#This Row],[-1605965.0]]/درآمدها!$C$10*100</f>
        <v>0</v>
      </c>
      <c r="G124" s="60">
        <v>0</v>
      </c>
      <c r="H124" s="60">
        <v>0</v>
      </c>
      <c r="I124" s="60">
        <v>-227641367</v>
      </c>
      <c r="J124" s="60">
        <f>Table13[[#This Row],[294065.0]]+Table13[[#This Row],[4952210.0]]+Table13[[#This Row],[-6012492.0000]]</f>
        <v>-227641367</v>
      </c>
      <c r="K124" s="57">
        <f>Table13[[#This Row],[-766217.0000]]/درآمدها!$C$10*100</f>
        <v>-1.3513663046031535E-2</v>
      </c>
    </row>
    <row r="125" spans="1:11" ht="23.1" customHeight="1">
      <c r="A125" s="56" t="s">
        <v>329</v>
      </c>
      <c r="B125" s="60">
        <v>0</v>
      </c>
      <c r="C125" s="60">
        <v>0</v>
      </c>
      <c r="D125" s="60">
        <v>0</v>
      </c>
      <c r="E125" s="60">
        <f>Table13[[#This Row],[0]]+Table13[[#This Row],[-1609153.0]]+Table13[[#This Row],[3188.0]]</f>
        <v>0</v>
      </c>
      <c r="F125" s="57">
        <f>Table13[[#This Row],[-1605965.0]]/درآمدها!$C$10*100</f>
        <v>0</v>
      </c>
      <c r="G125" s="60">
        <v>0</v>
      </c>
      <c r="H125" s="60">
        <v>0</v>
      </c>
      <c r="I125" s="60">
        <v>-29800022</v>
      </c>
      <c r="J125" s="60">
        <f>Table13[[#This Row],[294065.0]]+Table13[[#This Row],[4952210.0]]+Table13[[#This Row],[-6012492.0000]]</f>
        <v>-29800022</v>
      </c>
      <c r="K125" s="57">
        <f>Table13[[#This Row],[-766217.0000]]/درآمدها!$C$10*100</f>
        <v>-1.7690433921543213E-3</v>
      </c>
    </row>
    <row r="126" spans="1:11" ht="23.1" customHeight="1">
      <c r="A126" s="56" t="s">
        <v>294</v>
      </c>
      <c r="B126" s="60">
        <v>0</v>
      </c>
      <c r="C126" s="60">
        <v>0</v>
      </c>
      <c r="D126" s="60">
        <v>0</v>
      </c>
      <c r="E126" s="60">
        <f>Table13[[#This Row],[0]]+Table13[[#This Row],[-1609153.0]]+Table13[[#This Row],[3188.0]]</f>
        <v>0</v>
      </c>
      <c r="F126" s="57">
        <f>Table13[[#This Row],[-1605965.0]]/درآمدها!$C$10*100</f>
        <v>0</v>
      </c>
      <c r="G126" s="60">
        <v>0</v>
      </c>
      <c r="H126" s="60">
        <v>0</v>
      </c>
      <c r="I126" s="60">
        <v>259683896</v>
      </c>
      <c r="J126" s="60">
        <f>Table13[[#This Row],[294065.0]]+Table13[[#This Row],[4952210.0]]+Table13[[#This Row],[-6012492.0000]]</f>
        <v>259683896</v>
      </c>
      <c r="K126" s="57">
        <f>Table13[[#This Row],[-766217.0000]]/درآمدها!$C$10*100</f>
        <v>1.541583023890687E-2</v>
      </c>
    </row>
    <row r="127" spans="1:11" ht="23.1" customHeight="1">
      <c r="A127" s="56" t="s">
        <v>407</v>
      </c>
      <c r="B127" s="60">
        <v>0</v>
      </c>
      <c r="C127" s="60">
        <v>0</v>
      </c>
      <c r="D127" s="60">
        <v>0</v>
      </c>
      <c r="E127" s="60">
        <f>Table13[[#This Row],[0]]+Table13[[#This Row],[-1609153.0]]+Table13[[#This Row],[3188.0]]</f>
        <v>0</v>
      </c>
      <c r="F127" s="57">
        <f>Table13[[#This Row],[-1605965.0]]/درآمدها!$C$10*100</f>
        <v>0</v>
      </c>
      <c r="G127" s="60">
        <v>0</v>
      </c>
      <c r="H127" s="60">
        <v>0</v>
      </c>
      <c r="I127" s="60">
        <v>1538979</v>
      </c>
      <c r="J127" s="60">
        <f>Table13[[#This Row],[294065.0]]+Table13[[#This Row],[4952210.0]]+Table13[[#This Row],[-6012492.0000]]</f>
        <v>1538979</v>
      </c>
      <c r="K127" s="57">
        <f>Table13[[#This Row],[-766217.0000]]/درآمدها!$C$10*100</f>
        <v>9.1359685258429174E-5</v>
      </c>
    </row>
    <row r="128" spans="1:11" ht="23.1" customHeight="1">
      <c r="A128" s="56" t="s">
        <v>441</v>
      </c>
      <c r="B128" s="60">
        <v>0</v>
      </c>
      <c r="C128" s="60">
        <v>0</v>
      </c>
      <c r="D128" s="60">
        <v>0</v>
      </c>
      <c r="E128" s="60">
        <f>Table13[[#This Row],[0]]+Table13[[#This Row],[-1609153.0]]+Table13[[#This Row],[3188.0]]</f>
        <v>0</v>
      </c>
      <c r="F128" s="57">
        <f>Table13[[#This Row],[-1605965.0]]/درآمدها!$C$10*100</f>
        <v>0</v>
      </c>
      <c r="G128" s="60">
        <v>0</v>
      </c>
      <c r="H128" s="60">
        <v>0</v>
      </c>
      <c r="I128" s="60">
        <v>544137049</v>
      </c>
      <c r="J128" s="60">
        <f>Table13[[#This Row],[294065.0]]+Table13[[#This Row],[4952210.0]]+Table13[[#This Row],[-6012492.0000]]</f>
        <v>544137049</v>
      </c>
      <c r="K128" s="57">
        <f>Table13[[#This Row],[-766217.0000]]/درآمدها!$C$10*100</f>
        <v>3.2302058399816015E-2</v>
      </c>
    </row>
    <row r="129" spans="1:11" ht="23.1" customHeight="1">
      <c r="A129" s="56" t="s">
        <v>406</v>
      </c>
      <c r="B129" s="60">
        <v>0</v>
      </c>
      <c r="C129" s="60">
        <v>0</v>
      </c>
      <c r="D129" s="60">
        <v>0</v>
      </c>
      <c r="E129" s="60">
        <f>Table13[[#This Row],[0]]+Table13[[#This Row],[-1609153.0]]+Table13[[#This Row],[3188.0]]</f>
        <v>0</v>
      </c>
      <c r="F129" s="57">
        <f>Table13[[#This Row],[-1605965.0]]/درآمدها!$C$10*100</f>
        <v>0</v>
      </c>
      <c r="G129" s="60">
        <v>0</v>
      </c>
      <c r="H129" s="60">
        <v>0</v>
      </c>
      <c r="I129" s="60">
        <v>5459252778</v>
      </c>
      <c r="J129" s="60">
        <f>Table13[[#This Row],[294065.0]]+Table13[[#This Row],[4952210.0]]+Table13[[#This Row],[-6012492.0000]]</f>
        <v>5459252778</v>
      </c>
      <c r="K129" s="57">
        <f>Table13[[#This Row],[-766217.0000]]/درآمدها!$C$10*100</f>
        <v>0.32408214507428956</v>
      </c>
    </row>
    <row r="130" spans="1:11" ht="23.1" customHeight="1">
      <c r="A130" s="56" t="s">
        <v>413</v>
      </c>
      <c r="B130" s="60">
        <v>0</v>
      </c>
      <c r="C130" s="60">
        <v>0</v>
      </c>
      <c r="D130" s="60">
        <v>0</v>
      </c>
      <c r="E130" s="60">
        <f>Table13[[#This Row],[0]]+Table13[[#This Row],[-1609153.0]]+Table13[[#This Row],[3188.0]]</f>
        <v>0</v>
      </c>
      <c r="F130" s="57">
        <f>Table13[[#This Row],[-1605965.0]]/درآمدها!$C$10*100</f>
        <v>0</v>
      </c>
      <c r="G130" s="60">
        <v>0</v>
      </c>
      <c r="H130" s="60">
        <v>0</v>
      </c>
      <c r="I130" s="60">
        <v>997953774</v>
      </c>
      <c r="J130" s="60">
        <f>Table13[[#This Row],[294065.0]]+Table13[[#This Row],[4952210.0]]+Table13[[#This Row],[-6012492.0000]]</f>
        <v>997953774</v>
      </c>
      <c r="K130" s="57">
        <f>Table13[[#This Row],[-766217.0000]]/درآمدها!$C$10*100</f>
        <v>5.9242356585178589E-2</v>
      </c>
    </row>
    <row r="131" spans="1:11" ht="23.1" customHeight="1">
      <c r="A131" s="56" t="s">
        <v>287</v>
      </c>
      <c r="B131" s="60">
        <v>0</v>
      </c>
      <c r="C131" s="60">
        <v>0</v>
      </c>
      <c r="D131" s="60">
        <v>0</v>
      </c>
      <c r="E131" s="60">
        <f>Table13[[#This Row],[0]]+Table13[[#This Row],[-1609153.0]]+Table13[[#This Row],[3188.0]]</f>
        <v>0</v>
      </c>
      <c r="F131" s="57">
        <f>Table13[[#This Row],[-1605965.0]]/درآمدها!$C$10*100</f>
        <v>0</v>
      </c>
      <c r="G131" s="60">
        <v>0</v>
      </c>
      <c r="H131" s="60">
        <v>0</v>
      </c>
      <c r="I131" s="60">
        <v>861697731</v>
      </c>
      <c r="J131" s="60">
        <f>Table13[[#This Row],[294065.0]]+Table13[[#This Row],[4952210.0]]+Table13[[#This Row],[-6012492.0000]]</f>
        <v>861697731</v>
      </c>
      <c r="K131" s="57">
        <f>Table13[[#This Row],[-766217.0000]]/درآمدها!$C$10*100</f>
        <v>5.1153676230840425E-2</v>
      </c>
    </row>
    <row r="132" spans="1:11" ht="23.1" customHeight="1">
      <c r="A132" s="56" t="s">
        <v>411</v>
      </c>
      <c r="B132" s="60">
        <v>0</v>
      </c>
      <c r="C132" s="60">
        <v>0</v>
      </c>
      <c r="D132" s="60">
        <v>0</v>
      </c>
      <c r="E132" s="60">
        <f>Table13[[#This Row],[0]]+Table13[[#This Row],[-1609153.0]]+Table13[[#This Row],[3188.0]]</f>
        <v>0</v>
      </c>
      <c r="F132" s="57">
        <f>Table13[[#This Row],[-1605965.0]]/درآمدها!$C$10*100</f>
        <v>0</v>
      </c>
      <c r="G132" s="60">
        <v>0</v>
      </c>
      <c r="H132" s="60">
        <v>0</v>
      </c>
      <c r="I132" s="60">
        <v>325658394</v>
      </c>
      <c r="J132" s="60">
        <f>Table13[[#This Row],[294065.0]]+Table13[[#This Row],[4952210.0]]+Table13[[#This Row],[-6012492.0000]]</f>
        <v>325658394</v>
      </c>
      <c r="K132" s="57">
        <f>Table13[[#This Row],[-766217.0000]]/درآمدها!$C$10*100</f>
        <v>1.9332329016578862E-2</v>
      </c>
    </row>
    <row r="133" spans="1:11" ht="23.1" customHeight="1">
      <c r="A133" s="56" t="s">
        <v>371</v>
      </c>
      <c r="B133" s="60">
        <v>0</v>
      </c>
      <c r="C133" s="60">
        <v>0</v>
      </c>
      <c r="D133" s="60">
        <v>0</v>
      </c>
      <c r="E133" s="60">
        <f>Table13[[#This Row],[0]]+Table13[[#This Row],[-1609153.0]]+Table13[[#This Row],[3188.0]]</f>
        <v>0</v>
      </c>
      <c r="F133" s="57">
        <f>Table13[[#This Row],[-1605965.0]]/درآمدها!$C$10*100</f>
        <v>0</v>
      </c>
      <c r="G133" s="60">
        <v>0</v>
      </c>
      <c r="H133" s="60">
        <v>0</v>
      </c>
      <c r="I133" s="60">
        <v>23091378</v>
      </c>
      <c r="J133" s="60">
        <f>Table13[[#This Row],[294065.0]]+Table13[[#This Row],[4952210.0]]+Table13[[#This Row],[-6012492.0000]]</f>
        <v>23091378</v>
      </c>
      <c r="K133" s="57">
        <f>Table13[[#This Row],[-766217.0000]]/درآمدها!$C$10*100</f>
        <v>1.3707926009798807E-3</v>
      </c>
    </row>
    <row r="134" spans="1:11" ht="23.1" customHeight="1">
      <c r="A134" s="56" t="s">
        <v>352</v>
      </c>
      <c r="B134" s="60">
        <v>0</v>
      </c>
      <c r="C134" s="60">
        <v>0</v>
      </c>
      <c r="D134" s="60">
        <v>0</v>
      </c>
      <c r="E134" s="60">
        <f>Table13[[#This Row],[0]]+Table13[[#This Row],[-1609153.0]]+Table13[[#This Row],[3188.0]]</f>
        <v>0</v>
      </c>
      <c r="F134" s="57">
        <f>Table13[[#This Row],[-1605965.0]]/درآمدها!$C$10*100</f>
        <v>0</v>
      </c>
      <c r="G134" s="60">
        <v>0</v>
      </c>
      <c r="H134" s="60">
        <v>0</v>
      </c>
      <c r="I134" s="60">
        <v>5109831</v>
      </c>
      <c r="J134" s="60">
        <f>Table13[[#This Row],[294065.0]]+Table13[[#This Row],[4952210.0]]+Table13[[#This Row],[-6012492.0000]]</f>
        <v>5109831</v>
      </c>
      <c r="K134" s="57">
        <f>Table13[[#This Row],[-766217.0000]]/درآمدها!$C$10*100</f>
        <v>3.0333913060786693E-4</v>
      </c>
    </row>
    <row r="135" spans="1:11" ht="23.1" customHeight="1">
      <c r="A135" s="56" t="s">
        <v>351</v>
      </c>
      <c r="B135" s="60">
        <v>0</v>
      </c>
      <c r="C135" s="60">
        <v>0</v>
      </c>
      <c r="D135" s="60">
        <v>0</v>
      </c>
      <c r="E135" s="60">
        <f>Table13[[#This Row],[0]]+Table13[[#This Row],[-1609153.0]]+Table13[[#This Row],[3188.0]]</f>
        <v>0</v>
      </c>
      <c r="F135" s="57">
        <f>Table13[[#This Row],[-1605965.0]]/درآمدها!$C$10*100</f>
        <v>0</v>
      </c>
      <c r="G135" s="60">
        <v>0</v>
      </c>
      <c r="H135" s="60">
        <v>0</v>
      </c>
      <c r="I135" s="60">
        <v>393341246</v>
      </c>
      <c r="J135" s="60">
        <f>Table13[[#This Row],[294065.0]]+Table13[[#This Row],[4952210.0]]+Table13[[#This Row],[-6012492.0000]]</f>
        <v>393341246</v>
      </c>
      <c r="K135" s="57">
        <f>Table13[[#This Row],[-766217.0000]]/درآمدها!$C$10*100</f>
        <v>2.3350242227943567E-2</v>
      </c>
    </row>
    <row r="136" spans="1:11" ht="23.1" customHeight="1">
      <c r="A136" s="56" t="s">
        <v>345</v>
      </c>
      <c r="B136" s="60">
        <v>0</v>
      </c>
      <c r="C136" s="60">
        <v>0</v>
      </c>
      <c r="D136" s="60">
        <v>0</v>
      </c>
      <c r="E136" s="60">
        <f>Table13[[#This Row],[0]]+Table13[[#This Row],[-1609153.0]]+Table13[[#This Row],[3188.0]]</f>
        <v>0</v>
      </c>
      <c r="F136" s="57">
        <f>Table13[[#This Row],[-1605965.0]]/درآمدها!$C$10*100</f>
        <v>0</v>
      </c>
      <c r="G136" s="60">
        <v>0</v>
      </c>
      <c r="H136" s="60">
        <v>0</v>
      </c>
      <c r="I136" s="60">
        <v>55191692</v>
      </c>
      <c r="J136" s="60">
        <f>Table13[[#This Row],[294065.0]]+Table13[[#This Row],[4952210.0]]+Table13[[#This Row],[-6012492.0000]]</f>
        <v>55191692</v>
      </c>
      <c r="K136" s="57">
        <f>Table13[[#This Row],[-766217.0000]]/درآمدها!$C$10*100</f>
        <v>3.2763901326789795E-3</v>
      </c>
    </row>
    <row r="137" spans="1:11" ht="23.1" customHeight="1">
      <c r="A137" s="56" t="s">
        <v>458</v>
      </c>
      <c r="B137" s="60">
        <v>0</v>
      </c>
      <c r="C137" s="60">
        <v>0</v>
      </c>
      <c r="D137" s="60">
        <v>0</v>
      </c>
      <c r="E137" s="60">
        <f>Table13[[#This Row],[0]]+Table13[[#This Row],[-1609153.0]]+Table13[[#This Row],[3188.0]]</f>
        <v>0</v>
      </c>
      <c r="F137" s="57">
        <f>Table13[[#This Row],[-1605965.0]]/درآمدها!$C$10*100</f>
        <v>0</v>
      </c>
      <c r="G137" s="60">
        <v>0</v>
      </c>
      <c r="H137" s="60">
        <v>0</v>
      </c>
      <c r="I137" s="60">
        <v>21995001</v>
      </c>
      <c r="J137" s="60">
        <f>Table13[[#This Row],[294065.0]]+Table13[[#This Row],[4952210.0]]+Table13[[#This Row],[-6012492.0000]]</f>
        <v>21995001</v>
      </c>
      <c r="K137" s="57">
        <f>Table13[[#This Row],[-766217.0000]]/درآمدها!$C$10*100</f>
        <v>1.3057074648964249E-3</v>
      </c>
    </row>
    <row r="138" spans="1:11" ht="23.1" customHeight="1">
      <c r="A138" s="56" t="s">
        <v>470</v>
      </c>
      <c r="B138" s="60">
        <v>0</v>
      </c>
      <c r="C138" s="60">
        <v>0</v>
      </c>
      <c r="D138" s="60">
        <v>0</v>
      </c>
      <c r="E138" s="60">
        <f>Table13[[#This Row],[0]]+Table13[[#This Row],[-1609153.0]]+Table13[[#This Row],[3188.0]]</f>
        <v>0</v>
      </c>
      <c r="F138" s="57">
        <f>Table13[[#This Row],[-1605965.0]]/درآمدها!$C$10*100</f>
        <v>0</v>
      </c>
      <c r="G138" s="60">
        <v>0</v>
      </c>
      <c r="H138" s="60">
        <v>0</v>
      </c>
      <c r="I138" s="60">
        <v>745933</v>
      </c>
      <c r="J138" s="60">
        <f>Table13[[#This Row],[294065.0]]+Table13[[#This Row],[4952210.0]]+Table13[[#This Row],[-6012492.0000]]</f>
        <v>745933</v>
      </c>
      <c r="K138" s="57">
        <f>Table13[[#This Row],[-766217.0000]]/درآمدها!$C$10*100</f>
        <v>4.4281438605644295E-5</v>
      </c>
    </row>
    <row r="139" spans="1:11" ht="23.1" customHeight="1">
      <c r="A139" s="56" t="s">
        <v>454</v>
      </c>
      <c r="B139" s="60">
        <v>0</v>
      </c>
      <c r="C139" s="60">
        <v>0</v>
      </c>
      <c r="D139" s="60">
        <v>0</v>
      </c>
      <c r="E139" s="60">
        <f>Table13[[#This Row],[0]]+Table13[[#This Row],[-1609153.0]]+Table13[[#This Row],[3188.0]]</f>
        <v>0</v>
      </c>
      <c r="F139" s="57">
        <f>Table13[[#This Row],[-1605965.0]]/درآمدها!$C$10*100</f>
        <v>0</v>
      </c>
      <c r="G139" s="60">
        <v>0</v>
      </c>
      <c r="H139" s="60">
        <v>0</v>
      </c>
      <c r="I139" s="60">
        <v>1338676441</v>
      </c>
      <c r="J139" s="60">
        <f>Table13[[#This Row],[294065.0]]+Table13[[#This Row],[4952210.0]]+Table13[[#This Row],[-6012492.0000]]</f>
        <v>1338676441</v>
      </c>
      <c r="K139" s="57">
        <f>Table13[[#This Row],[-766217.0000]]/درآمدها!$C$10*100</f>
        <v>7.946895851901431E-2</v>
      </c>
    </row>
    <row r="140" spans="1:11" ht="23.1" customHeight="1">
      <c r="A140" s="56" t="s">
        <v>476</v>
      </c>
      <c r="B140" s="60">
        <v>0</v>
      </c>
      <c r="C140" s="60">
        <v>0</v>
      </c>
      <c r="D140" s="60">
        <v>0</v>
      </c>
      <c r="E140" s="60">
        <f>Table13[[#This Row],[0]]+Table13[[#This Row],[-1609153.0]]+Table13[[#This Row],[3188.0]]</f>
        <v>0</v>
      </c>
      <c r="F140" s="57">
        <f>Table13[[#This Row],[-1605965.0]]/درآمدها!$C$10*100</f>
        <v>0</v>
      </c>
      <c r="G140" s="60">
        <v>0</v>
      </c>
      <c r="H140" s="60">
        <v>0</v>
      </c>
      <c r="I140" s="60">
        <v>742668444</v>
      </c>
      <c r="J140" s="60">
        <f>Table13[[#This Row],[294065.0]]+Table13[[#This Row],[4952210.0]]+Table13[[#This Row],[-6012492.0000]]</f>
        <v>742668444</v>
      </c>
      <c r="K140" s="57">
        <f>Table13[[#This Row],[-766217.0000]]/درآمدها!$C$10*100</f>
        <v>4.4087642063476713E-2</v>
      </c>
    </row>
    <row r="141" spans="1:11" ht="23.1" customHeight="1">
      <c r="A141" s="56" t="s">
        <v>453</v>
      </c>
      <c r="B141" s="60">
        <v>0</v>
      </c>
      <c r="C141" s="60">
        <v>0</v>
      </c>
      <c r="D141" s="60">
        <v>0</v>
      </c>
      <c r="E141" s="60">
        <f>Table13[[#This Row],[0]]+Table13[[#This Row],[-1609153.0]]+Table13[[#This Row],[3188.0]]</f>
        <v>0</v>
      </c>
      <c r="F141" s="57">
        <f>Table13[[#This Row],[-1605965.0]]/درآمدها!$C$10*100</f>
        <v>0</v>
      </c>
      <c r="G141" s="60">
        <v>0</v>
      </c>
      <c r="H141" s="60">
        <v>0</v>
      </c>
      <c r="I141" s="60">
        <v>5883144753</v>
      </c>
      <c r="J141" s="60">
        <f>Table13[[#This Row],[294065.0]]+Table13[[#This Row],[4952210.0]]+Table13[[#This Row],[-6012492.0000]]</f>
        <v>5883144753</v>
      </c>
      <c r="K141" s="57">
        <f>Table13[[#This Row],[-766217.0000]]/درآمدها!$C$10*100</f>
        <v>0.34924599553590985</v>
      </c>
    </row>
    <row r="142" spans="1:11" ht="23.1" customHeight="1">
      <c r="A142" s="56" t="s">
        <v>385</v>
      </c>
      <c r="B142" s="60">
        <v>0</v>
      </c>
      <c r="C142" s="60">
        <v>0</v>
      </c>
      <c r="D142" s="60">
        <v>0</v>
      </c>
      <c r="E142" s="60">
        <f>Table13[[#This Row],[0]]+Table13[[#This Row],[-1609153.0]]+Table13[[#This Row],[3188.0]]</f>
        <v>0</v>
      </c>
      <c r="F142" s="57">
        <f>Table13[[#This Row],[-1605965.0]]/درآمدها!$C$10*100</f>
        <v>0</v>
      </c>
      <c r="G142" s="60">
        <v>0</v>
      </c>
      <c r="H142" s="60">
        <v>0</v>
      </c>
      <c r="I142" s="60">
        <v>12849789522</v>
      </c>
      <c r="J142" s="60">
        <f>Table13[[#This Row],[294065.0]]+Table13[[#This Row],[4952210.0]]+Table13[[#This Row],[-6012492.0000]]</f>
        <v>12849789522</v>
      </c>
      <c r="K142" s="57">
        <f>Table13[[#This Row],[-766217.0000]]/درآمدها!$C$10*100</f>
        <v>0.76281270008686342</v>
      </c>
    </row>
    <row r="143" spans="1:11" ht="23.1" customHeight="1">
      <c r="A143" s="56" t="s">
        <v>412</v>
      </c>
      <c r="B143" s="60">
        <v>0</v>
      </c>
      <c r="C143" s="60">
        <v>0</v>
      </c>
      <c r="D143" s="60">
        <v>0</v>
      </c>
      <c r="E143" s="60">
        <f>Table13[[#This Row],[0]]+Table13[[#This Row],[-1609153.0]]+Table13[[#This Row],[3188.0]]</f>
        <v>0</v>
      </c>
      <c r="F143" s="57">
        <f>Table13[[#This Row],[-1605965.0]]/درآمدها!$C$10*100</f>
        <v>0</v>
      </c>
      <c r="G143" s="60">
        <v>0</v>
      </c>
      <c r="H143" s="60">
        <v>0</v>
      </c>
      <c r="I143" s="60">
        <v>5560789629</v>
      </c>
      <c r="J143" s="60">
        <f>Table13[[#This Row],[294065.0]]+Table13[[#This Row],[4952210.0]]+Table13[[#This Row],[-6012492.0000]]</f>
        <v>5560789629</v>
      </c>
      <c r="K143" s="57">
        <f>Table13[[#This Row],[-766217.0000]]/درآمدها!$C$10*100</f>
        <v>0.33010976127275105</v>
      </c>
    </row>
    <row r="144" spans="1:11" ht="23.1" customHeight="1">
      <c r="A144" s="56" t="s">
        <v>398</v>
      </c>
      <c r="B144" s="60">
        <v>0</v>
      </c>
      <c r="C144" s="60">
        <v>0</v>
      </c>
      <c r="D144" s="60">
        <v>0</v>
      </c>
      <c r="E144" s="60">
        <f>Table13[[#This Row],[0]]+Table13[[#This Row],[-1609153.0]]+Table13[[#This Row],[3188.0]]</f>
        <v>0</v>
      </c>
      <c r="F144" s="57">
        <f>Table13[[#This Row],[-1605965.0]]/درآمدها!$C$10*100</f>
        <v>0</v>
      </c>
      <c r="G144" s="60">
        <v>0</v>
      </c>
      <c r="H144" s="60">
        <v>0</v>
      </c>
      <c r="I144" s="60">
        <v>1554717461</v>
      </c>
      <c r="J144" s="60">
        <f>Table13[[#This Row],[294065.0]]+Table13[[#This Row],[4952210.0]]+Table13[[#This Row],[-6012492.0000]]</f>
        <v>1554717461</v>
      </c>
      <c r="K144" s="57">
        <f>Table13[[#This Row],[-766217.0000]]/درآمدها!$C$10*100</f>
        <v>9.229398055642353E-2</v>
      </c>
    </row>
    <row r="145" spans="1:11" ht="23.1" customHeight="1">
      <c r="A145" s="56" t="s">
        <v>361</v>
      </c>
      <c r="B145" s="60">
        <v>0</v>
      </c>
      <c r="C145" s="60">
        <v>0</v>
      </c>
      <c r="D145" s="60">
        <v>0</v>
      </c>
      <c r="E145" s="60">
        <f>Table13[[#This Row],[0]]+Table13[[#This Row],[-1609153.0]]+Table13[[#This Row],[3188.0]]</f>
        <v>0</v>
      </c>
      <c r="F145" s="57">
        <f>Table13[[#This Row],[-1605965.0]]/درآمدها!$C$10*100</f>
        <v>0</v>
      </c>
      <c r="G145" s="60">
        <v>0</v>
      </c>
      <c r="H145" s="60">
        <v>0</v>
      </c>
      <c r="I145" s="60">
        <v>4011606198</v>
      </c>
      <c r="J145" s="60">
        <f>Table13[[#This Row],[294065.0]]+Table13[[#This Row],[4952210.0]]+Table13[[#This Row],[-6012492.0000]]</f>
        <v>4011606198</v>
      </c>
      <c r="K145" s="57">
        <f>Table13[[#This Row],[-766217.0000]]/درآمدها!$C$10*100</f>
        <v>0.23814430192357641</v>
      </c>
    </row>
    <row r="146" spans="1:11" ht="23.1" customHeight="1">
      <c r="A146" s="56" t="s">
        <v>353</v>
      </c>
      <c r="B146" s="60">
        <v>0</v>
      </c>
      <c r="C146" s="60">
        <v>0</v>
      </c>
      <c r="D146" s="60">
        <v>0</v>
      </c>
      <c r="E146" s="60">
        <f>Table13[[#This Row],[0]]+Table13[[#This Row],[-1609153.0]]+Table13[[#This Row],[3188.0]]</f>
        <v>0</v>
      </c>
      <c r="F146" s="57">
        <f>Table13[[#This Row],[-1605965.0]]/درآمدها!$C$10*100</f>
        <v>0</v>
      </c>
      <c r="G146" s="60">
        <v>0</v>
      </c>
      <c r="H146" s="60">
        <v>0</v>
      </c>
      <c r="I146" s="60">
        <v>2348725275</v>
      </c>
      <c r="J146" s="60">
        <f>Table13[[#This Row],[294065.0]]+Table13[[#This Row],[4952210.0]]+Table13[[#This Row],[-6012492.0000]]</f>
        <v>2348725275</v>
      </c>
      <c r="K146" s="57">
        <f>Table13[[#This Row],[-766217.0000]]/درآمدها!$C$10*100</f>
        <v>0.13942932417045165</v>
      </c>
    </row>
    <row r="147" spans="1:11" ht="23.1" customHeight="1">
      <c r="A147" s="56" t="s">
        <v>405</v>
      </c>
      <c r="B147" s="60">
        <v>0</v>
      </c>
      <c r="C147" s="60">
        <v>0</v>
      </c>
      <c r="D147" s="60">
        <v>0</v>
      </c>
      <c r="E147" s="60">
        <f>Table13[[#This Row],[0]]+Table13[[#This Row],[-1609153.0]]+Table13[[#This Row],[3188.0]]</f>
        <v>0</v>
      </c>
      <c r="F147" s="57">
        <f>Table13[[#This Row],[-1605965.0]]/درآمدها!$C$10*100</f>
        <v>0</v>
      </c>
      <c r="G147" s="60">
        <v>0</v>
      </c>
      <c r="H147" s="60">
        <v>0</v>
      </c>
      <c r="I147" s="60">
        <v>138064826</v>
      </c>
      <c r="J147" s="60">
        <f>Table13[[#This Row],[294065.0]]+Table13[[#This Row],[4952210.0]]+Table13[[#This Row],[-6012492.0000]]</f>
        <v>138064826</v>
      </c>
      <c r="K147" s="57">
        <f>Table13[[#This Row],[-766217.0000]]/درآمدها!$C$10*100</f>
        <v>8.1960566379526874E-3</v>
      </c>
    </row>
    <row r="148" spans="1:11" ht="23.1" customHeight="1">
      <c r="A148" s="56" t="s">
        <v>347</v>
      </c>
      <c r="B148" s="60">
        <v>0</v>
      </c>
      <c r="C148" s="60">
        <v>0</v>
      </c>
      <c r="D148" s="60">
        <v>0</v>
      </c>
      <c r="E148" s="60">
        <f>Table13[[#This Row],[0]]+Table13[[#This Row],[-1609153.0]]+Table13[[#This Row],[3188.0]]</f>
        <v>0</v>
      </c>
      <c r="F148" s="57">
        <f>Table13[[#This Row],[-1605965.0]]/درآمدها!$C$10*100</f>
        <v>0</v>
      </c>
      <c r="G148" s="60">
        <v>0</v>
      </c>
      <c r="H148" s="60">
        <v>0</v>
      </c>
      <c r="I148" s="60">
        <v>267132756</v>
      </c>
      <c r="J148" s="60">
        <f>Table13[[#This Row],[294065.0]]+Table13[[#This Row],[4952210.0]]+Table13[[#This Row],[-6012492.0000]]</f>
        <v>267132756</v>
      </c>
      <c r="K148" s="57">
        <f>Table13[[#This Row],[-766217.0000]]/درآمدها!$C$10*100</f>
        <v>1.5858023085680024E-2</v>
      </c>
    </row>
    <row r="149" spans="1:11" ht="23.1" customHeight="1">
      <c r="A149" s="56" t="s">
        <v>417</v>
      </c>
      <c r="B149" s="60">
        <v>0</v>
      </c>
      <c r="C149" s="60">
        <v>0</v>
      </c>
      <c r="D149" s="60">
        <v>0</v>
      </c>
      <c r="E149" s="60">
        <f>Table13[[#This Row],[0]]+Table13[[#This Row],[-1609153.0]]+Table13[[#This Row],[3188.0]]</f>
        <v>0</v>
      </c>
      <c r="F149" s="57">
        <f>Table13[[#This Row],[-1605965.0]]/درآمدها!$C$10*100</f>
        <v>0</v>
      </c>
      <c r="G149" s="60">
        <v>0</v>
      </c>
      <c r="H149" s="60">
        <v>0</v>
      </c>
      <c r="I149" s="60">
        <v>5628553</v>
      </c>
      <c r="J149" s="60">
        <f>Table13[[#This Row],[294065.0]]+Table13[[#This Row],[4952210.0]]+Table13[[#This Row],[-6012492.0000]]</f>
        <v>5628553</v>
      </c>
      <c r="K149" s="57">
        <f>Table13[[#This Row],[-766217.0000]]/درآمدها!$C$10*100</f>
        <v>3.3413245440021424E-4</v>
      </c>
    </row>
    <row r="150" spans="1:11" ht="23.1" customHeight="1">
      <c r="A150" s="56" t="s">
        <v>418</v>
      </c>
      <c r="B150" s="60">
        <v>0</v>
      </c>
      <c r="C150" s="60">
        <v>0</v>
      </c>
      <c r="D150" s="60">
        <v>0</v>
      </c>
      <c r="E150" s="60">
        <f>Table13[[#This Row],[0]]+Table13[[#This Row],[-1609153.0]]+Table13[[#This Row],[3188.0]]</f>
        <v>0</v>
      </c>
      <c r="F150" s="57">
        <f>Table13[[#This Row],[-1605965.0]]/درآمدها!$C$10*100</f>
        <v>0</v>
      </c>
      <c r="G150" s="60">
        <v>0</v>
      </c>
      <c r="H150" s="60">
        <v>0</v>
      </c>
      <c r="I150" s="60">
        <v>-140225312</v>
      </c>
      <c r="J150" s="60">
        <f>Table13[[#This Row],[294065.0]]+Table13[[#This Row],[4952210.0]]+Table13[[#This Row],[-6012492.0000]]</f>
        <v>-140225312</v>
      </c>
      <c r="K150" s="57">
        <f>Table13[[#This Row],[-766217.0000]]/درآمدها!$C$10*100</f>
        <v>-8.3243113581049719E-3</v>
      </c>
    </row>
    <row r="151" spans="1:11" ht="23.1" customHeight="1">
      <c r="A151" s="56" t="s">
        <v>422</v>
      </c>
      <c r="B151" s="60">
        <v>0</v>
      </c>
      <c r="C151" s="60">
        <v>0</v>
      </c>
      <c r="D151" s="60">
        <v>0</v>
      </c>
      <c r="E151" s="60">
        <f>Table13[[#This Row],[0]]+Table13[[#This Row],[-1609153.0]]+Table13[[#This Row],[3188.0]]</f>
        <v>0</v>
      </c>
      <c r="F151" s="57">
        <f>Table13[[#This Row],[-1605965.0]]/درآمدها!$C$10*100</f>
        <v>0</v>
      </c>
      <c r="G151" s="60">
        <v>0</v>
      </c>
      <c r="H151" s="60">
        <v>0</v>
      </c>
      <c r="I151" s="60">
        <v>-114572538</v>
      </c>
      <c r="J151" s="60">
        <f>Table13[[#This Row],[294065.0]]+Table13[[#This Row],[4952210.0]]+Table13[[#This Row],[-6012492.0000]]</f>
        <v>-114572538</v>
      </c>
      <c r="K151" s="57">
        <f>Table13[[#This Row],[-766217.0000]]/درآمدها!$C$10*100</f>
        <v>-6.8014644845312486E-3</v>
      </c>
    </row>
    <row r="152" spans="1:11" ht="23.1" customHeight="1">
      <c r="A152" s="56" t="s">
        <v>280</v>
      </c>
      <c r="B152" s="60">
        <v>0</v>
      </c>
      <c r="C152" s="60">
        <v>0</v>
      </c>
      <c r="D152" s="60">
        <v>0</v>
      </c>
      <c r="E152" s="60">
        <f>Table13[[#This Row],[0]]+Table13[[#This Row],[-1609153.0]]+Table13[[#This Row],[3188.0]]</f>
        <v>0</v>
      </c>
      <c r="F152" s="57">
        <f>Table13[[#This Row],[-1605965.0]]/درآمدها!$C$10*100</f>
        <v>0</v>
      </c>
      <c r="G152" s="60">
        <v>0</v>
      </c>
      <c r="H152" s="60">
        <v>0</v>
      </c>
      <c r="I152" s="60">
        <v>19226027</v>
      </c>
      <c r="J152" s="60">
        <f>Table13[[#This Row],[294065.0]]+Table13[[#This Row],[4952210.0]]+Table13[[#This Row],[-6012492.0000]]</f>
        <v>19226027</v>
      </c>
      <c r="K152" s="57">
        <f>Table13[[#This Row],[-766217.0000]]/درآمدها!$C$10*100</f>
        <v>1.1413305675321503E-3</v>
      </c>
    </row>
    <row r="153" spans="1:11" ht="23.1" customHeight="1">
      <c r="A153" s="56" t="s">
        <v>290</v>
      </c>
      <c r="B153" s="60">
        <v>0</v>
      </c>
      <c r="C153" s="60">
        <v>0</v>
      </c>
      <c r="D153" s="60">
        <v>0</v>
      </c>
      <c r="E153" s="60">
        <f>Table13[[#This Row],[0]]+Table13[[#This Row],[-1609153.0]]+Table13[[#This Row],[3188.0]]</f>
        <v>0</v>
      </c>
      <c r="F153" s="57">
        <f>Table13[[#This Row],[-1605965.0]]/درآمدها!$C$10*100</f>
        <v>0</v>
      </c>
      <c r="G153" s="60">
        <v>0</v>
      </c>
      <c r="H153" s="60">
        <v>0</v>
      </c>
      <c r="I153" s="60">
        <v>1039735</v>
      </c>
      <c r="J153" s="60">
        <f>Table13[[#This Row],[294065.0]]+Table13[[#This Row],[4952210.0]]+Table13[[#This Row],[-6012492.0000]]</f>
        <v>1039735</v>
      </c>
      <c r="K153" s="57">
        <f>Table13[[#This Row],[-766217.0000]]/درآمدها!$C$10*100</f>
        <v>6.1722650115545995E-5</v>
      </c>
    </row>
    <row r="154" spans="1:11" ht="23.1" customHeight="1">
      <c r="A154" s="56" t="s">
        <v>326</v>
      </c>
      <c r="B154" s="60">
        <v>0</v>
      </c>
      <c r="C154" s="60">
        <v>0</v>
      </c>
      <c r="D154" s="60">
        <v>0</v>
      </c>
      <c r="E154" s="60">
        <f>Table13[[#This Row],[0]]+Table13[[#This Row],[-1609153.0]]+Table13[[#This Row],[3188.0]]</f>
        <v>0</v>
      </c>
      <c r="F154" s="57">
        <f>Table13[[#This Row],[-1605965.0]]/درآمدها!$C$10*100</f>
        <v>0</v>
      </c>
      <c r="G154" s="60">
        <v>0</v>
      </c>
      <c r="H154" s="60">
        <v>0</v>
      </c>
      <c r="I154" s="60">
        <v>13909171</v>
      </c>
      <c r="J154" s="60">
        <f>Table13[[#This Row],[294065.0]]+Table13[[#This Row],[4952210.0]]+Table13[[#This Row],[-6012492.0000]]</f>
        <v>13909171</v>
      </c>
      <c r="K154" s="57">
        <f>Table13[[#This Row],[-766217.0000]]/درآمدها!$C$10*100</f>
        <v>8.2570164035095377E-4</v>
      </c>
    </row>
    <row r="155" spans="1:11" ht="23.1" customHeight="1">
      <c r="A155" s="56" t="s">
        <v>264</v>
      </c>
      <c r="B155" s="60">
        <v>0</v>
      </c>
      <c r="C155" s="60">
        <v>0</v>
      </c>
      <c r="D155" s="60">
        <v>0</v>
      </c>
      <c r="E155" s="60">
        <f>Table13[[#This Row],[0]]+Table13[[#This Row],[-1609153.0]]+Table13[[#This Row],[3188.0]]</f>
        <v>0</v>
      </c>
      <c r="F155" s="57">
        <f>Table13[[#This Row],[-1605965.0]]/درآمدها!$C$10*100</f>
        <v>0</v>
      </c>
      <c r="G155" s="60">
        <v>0</v>
      </c>
      <c r="H155" s="60">
        <v>0</v>
      </c>
      <c r="I155" s="60">
        <v>151960863</v>
      </c>
      <c r="J155" s="60">
        <f>Table13[[#This Row],[294065.0]]+Table13[[#This Row],[4952210.0]]+Table13[[#This Row],[-6012492.0000]]</f>
        <v>151960863</v>
      </c>
      <c r="K155" s="57">
        <f>Table13[[#This Row],[-766217.0000]]/درآمدها!$C$10*100</f>
        <v>9.0209785937815107E-3</v>
      </c>
    </row>
    <row r="156" spans="1:11" ht="23.1" customHeight="1">
      <c r="A156" s="56" t="s">
        <v>362</v>
      </c>
      <c r="B156" s="60">
        <v>0</v>
      </c>
      <c r="C156" s="60">
        <v>0</v>
      </c>
      <c r="D156" s="60">
        <v>0</v>
      </c>
      <c r="E156" s="60">
        <f>Table13[[#This Row],[0]]+Table13[[#This Row],[-1609153.0]]+Table13[[#This Row],[3188.0]]</f>
        <v>0</v>
      </c>
      <c r="F156" s="57">
        <f>Table13[[#This Row],[-1605965.0]]/درآمدها!$C$10*100</f>
        <v>0</v>
      </c>
      <c r="G156" s="60">
        <v>0</v>
      </c>
      <c r="H156" s="60">
        <v>0</v>
      </c>
      <c r="I156" s="60">
        <v>299923</v>
      </c>
      <c r="J156" s="60">
        <f>Table13[[#This Row],[294065.0]]+Table13[[#This Row],[4952210.0]]+Table13[[#This Row],[-6012492.0000]]</f>
        <v>299923</v>
      </c>
      <c r="K156" s="57">
        <f>Table13[[#This Row],[-766217.0000]]/درآمدها!$C$10*100</f>
        <v>1.7804577503503204E-5</v>
      </c>
    </row>
    <row r="157" spans="1:11" ht="23.1" customHeight="1">
      <c r="A157" s="56" t="s">
        <v>396</v>
      </c>
      <c r="B157" s="60">
        <v>0</v>
      </c>
      <c r="C157" s="60">
        <v>0</v>
      </c>
      <c r="D157" s="60">
        <v>0</v>
      </c>
      <c r="E157" s="60">
        <f>Table13[[#This Row],[0]]+Table13[[#This Row],[-1609153.0]]+Table13[[#This Row],[3188.0]]</f>
        <v>0</v>
      </c>
      <c r="F157" s="57">
        <f>Table13[[#This Row],[-1605965.0]]/درآمدها!$C$10*100</f>
        <v>0</v>
      </c>
      <c r="G157" s="60">
        <v>0</v>
      </c>
      <c r="H157" s="60">
        <v>0</v>
      </c>
      <c r="I157" s="60">
        <v>10849794</v>
      </c>
      <c r="J157" s="60">
        <f>Table13[[#This Row],[294065.0]]+Table13[[#This Row],[4952210.0]]+Table13[[#This Row],[-6012492.0000]]</f>
        <v>10849794</v>
      </c>
      <c r="K157" s="57">
        <f>Table13[[#This Row],[-766217.0000]]/درآمدها!$C$10*100</f>
        <v>6.4408530912948999E-4</v>
      </c>
    </row>
    <row r="158" spans="1:11" ht="23.1" customHeight="1">
      <c r="A158" s="56" t="s">
        <v>269</v>
      </c>
      <c r="B158" s="60">
        <v>0</v>
      </c>
      <c r="C158" s="60">
        <v>0</v>
      </c>
      <c r="D158" s="60">
        <v>0</v>
      </c>
      <c r="E158" s="60">
        <f>Table13[[#This Row],[0]]+Table13[[#This Row],[-1609153.0]]+Table13[[#This Row],[3188.0]]</f>
        <v>0</v>
      </c>
      <c r="F158" s="57">
        <f>Table13[[#This Row],[-1605965.0]]/درآمدها!$C$10*100</f>
        <v>0</v>
      </c>
      <c r="G158" s="60">
        <v>0</v>
      </c>
      <c r="H158" s="60">
        <v>0</v>
      </c>
      <c r="I158" s="60">
        <v>-512265177</v>
      </c>
      <c r="J158" s="60">
        <f>Table13[[#This Row],[294065.0]]+Table13[[#This Row],[4952210.0]]+Table13[[#This Row],[-6012492.0000]]</f>
        <v>-512265177</v>
      </c>
      <c r="K158" s="57">
        <f>Table13[[#This Row],[-766217.0000]]/درآمدها!$C$10*100</f>
        <v>-3.0410022059802966E-2</v>
      </c>
    </row>
    <row r="159" spans="1:11" ht="23.1" customHeight="1">
      <c r="A159" s="56" t="s">
        <v>444</v>
      </c>
      <c r="B159" s="60">
        <v>0</v>
      </c>
      <c r="C159" s="60">
        <v>0</v>
      </c>
      <c r="D159" s="60">
        <v>0</v>
      </c>
      <c r="E159" s="60">
        <f>Table13[[#This Row],[0]]+Table13[[#This Row],[-1609153.0]]+Table13[[#This Row],[3188.0]]</f>
        <v>0</v>
      </c>
      <c r="F159" s="57">
        <f>Table13[[#This Row],[-1605965.0]]/درآمدها!$C$10*100</f>
        <v>0</v>
      </c>
      <c r="G159" s="60">
        <v>0</v>
      </c>
      <c r="H159" s="60">
        <v>0</v>
      </c>
      <c r="I159" s="60">
        <v>495411617</v>
      </c>
      <c r="J159" s="60">
        <f>Table13[[#This Row],[294065.0]]+Table13[[#This Row],[4952210.0]]+Table13[[#This Row],[-6012492.0000]]</f>
        <v>495411617</v>
      </c>
      <c r="K159" s="57">
        <f>Table13[[#This Row],[-766217.0000]]/درآمدها!$C$10*100</f>
        <v>2.9409530216129954E-2</v>
      </c>
    </row>
    <row r="160" spans="1:11" ht="23.1" customHeight="1">
      <c r="A160" s="56" t="s">
        <v>367</v>
      </c>
      <c r="B160" s="60">
        <v>0</v>
      </c>
      <c r="C160" s="60">
        <v>0</v>
      </c>
      <c r="D160" s="60">
        <v>0</v>
      </c>
      <c r="E160" s="60">
        <f>Table13[[#This Row],[0]]+Table13[[#This Row],[-1609153.0]]+Table13[[#This Row],[3188.0]]</f>
        <v>0</v>
      </c>
      <c r="F160" s="57">
        <f>Table13[[#This Row],[-1605965.0]]/درآمدها!$C$10*100</f>
        <v>0</v>
      </c>
      <c r="G160" s="60">
        <v>0</v>
      </c>
      <c r="H160" s="60">
        <v>0</v>
      </c>
      <c r="I160" s="60">
        <v>9595303672</v>
      </c>
      <c r="J160" s="60">
        <f>Table13[[#This Row],[294065.0]]+Table13[[#This Row],[4952210.0]]+Table13[[#This Row],[-6012492.0000]]</f>
        <v>9595303672</v>
      </c>
      <c r="K160" s="57">
        <f>Table13[[#This Row],[-766217.0000]]/درآمدها!$C$10*100</f>
        <v>0.56961396057579072</v>
      </c>
    </row>
    <row r="161" spans="1:11" ht="23.1" customHeight="1">
      <c r="A161" s="56" t="s">
        <v>382</v>
      </c>
      <c r="B161" s="60">
        <v>0</v>
      </c>
      <c r="C161" s="60">
        <v>0</v>
      </c>
      <c r="D161" s="60">
        <v>0</v>
      </c>
      <c r="E161" s="60">
        <f>Table13[[#This Row],[0]]+Table13[[#This Row],[-1609153.0]]+Table13[[#This Row],[3188.0]]</f>
        <v>0</v>
      </c>
      <c r="F161" s="57">
        <f>Table13[[#This Row],[-1605965.0]]/درآمدها!$C$10*100</f>
        <v>0</v>
      </c>
      <c r="G161" s="60">
        <v>0</v>
      </c>
      <c r="H161" s="60">
        <v>0</v>
      </c>
      <c r="I161" s="60">
        <v>26953336237</v>
      </c>
      <c r="J161" s="60">
        <f>Table13[[#This Row],[294065.0]]+Table13[[#This Row],[4952210.0]]+Table13[[#This Row],[-6012492.0000]]</f>
        <v>26953336237</v>
      </c>
      <c r="K161" s="57">
        <f>Table13[[#This Row],[-766217.0000]]/درآمدها!$C$10*100</f>
        <v>1.6000532270270964</v>
      </c>
    </row>
    <row r="162" spans="1:11" ht="23.1" customHeight="1">
      <c r="A162" s="56" t="s">
        <v>383</v>
      </c>
      <c r="B162" s="60">
        <v>0</v>
      </c>
      <c r="C162" s="60">
        <v>0</v>
      </c>
      <c r="D162" s="60">
        <v>0</v>
      </c>
      <c r="E162" s="60">
        <f>Table13[[#This Row],[0]]+Table13[[#This Row],[-1609153.0]]+Table13[[#This Row],[3188.0]]</f>
        <v>0</v>
      </c>
      <c r="F162" s="57">
        <f>Table13[[#This Row],[-1605965.0]]/درآمدها!$C$10*100</f>
        <v>0</v>
      </c>
      <c r="G162" s="60">
        <v>0</v>
      </c>
      <c r="H162" s="60">
        <v>0</v>
      </c>
      <c r="I162" s="60">
        <v>8880487368</v>
      </c>
      <c r="J162" s="60">
        <f>Table13[[#This Row],[294065.0]]+Table13[[#This Row],[4952210.0]]+Table13[[#This Row],[-6012492.0000]]</f>
        <v>8880487368</v>
      </c>
      <c r="K162" s="57">
        <f>Table13[[#This Row],[-766217.0000]]/درآمدها!$C$10*100</f>
        <v>0.5271797281716879</v>
      </c>
    </row>
    <row r="163" spans="1:11" ht="23.1" customHeight="1">
      <c r="A163" s="56" t="s">
        <v>359</v>
      </c>
      <c r="B163" s="60">
        <v>0</v>
      </c>
      <c r="C163" s="60">
        <v>0</v>
      </c>
      <c r="D163" s="60">
        <v>0</v>
      </c>
      <c r="E163" s="60">
        <f>Table13[[#This Row],[0]]+Table13[[#This Row],[-1609153.0]]+Table13[[#This Row],[3188.0]]</f>
        <v>0</v>
      </c>
      <c r="F163" s="57">
        <f>Table13[[#This Row],[-1605965.0]]/درآمدها!$C$10*100</f>
        <v>0</v>
      </c>
      <c r="G163" s="60">
        <v>0</v>
      </c>
      <c r="H163" s="60">
        <v>0</v>
      </c>
      <c r="I163" s="60">
        <v>10171738118</v>
      </c>
      <c r="J163" s="60">
        <f>Table13[[#This Row],[294065.0]]+Table13[[#This Row],[4952210.0]]+Table13[[#This Row],[-6012492.0000]]</f>
        <v>10171738118</v>
      </c>
      <c r="K163" s="57">
        <f>Table13[[#This Row],[-766217.0000]]/درآمدها!$C$10*100</f>
        <v>0.60383331610869717</v>
      </c>
    </row>
    <row r="164" spans="1:11" ht="23.1" customHeight="1">
      <c r="A164" s="56" t="s">
        <v>395</v>
      </c>
      <c r="B164" s="60">
        <v>0</v>
      </c>
      <c r="C164" s="60">
        <v>0</v>
      </c>
      <c r="D164" s="60">
        <v>0</v>
      </c>
      <c r="E164" s="60">
        <f>Table13[[#This Row],[0]]+Table13[[#This Row],[-1609153.0]]+Table13[[#This Row],[3188.0]]</f>
        <v>0</v>
      </c>
      <c r="F164" s="57">
        <f>Table13[[#This Row],[-1605965.0]]/درآمدها!$C$10*100</f>
        <v>0</v>
      </c>
      <c r="G164" s="60">
        <v>0</v>
      </c>
      <c r="H164" s="60">
        <v>0</v>
      </c>
      <c r="I164" s="60">
        <v>2139246965</v>
      </c>
      <c r="J164" s="60">
        <f>Table13[[#This Row],[294065.0]]+Table13[[#This Row],[4952210.0]]+Table13[[#This Row],[-6012492.0000]]</f>
        <v>2139246965</v>
      </c>
      <c r="K164" s="57">
        <f>Table13[[#This Row],[-766217.0000]]/درآمدها!$C$10*100</f>
        <v>0.12699388972328399</v>
      </c>
    </row>
    <row r="165" spans="1:11" ht="23.1" customHeight="1">
      <c r="A165" s="56" t="s">
        <v>399</v>
      </c>
      <c r="B165" s="60">
        <v>0</v>
      </c>
      <c r="C165" s="60">
        <v>0</v>
      </c>
      <c r="D165" s="60">
        <v>0</v>
      </c>
      <c r="E165" s="60">
        <f>Table13[[#This Row],[0]]+Table13[[#This Row],[-1609153.0]]+Table13[[#This Row],[3188.0]]</f>
        <v>0</v>
      </c>
      <c r="F165" s="57">
        <f>Table13[[#This Row],[-1605965.0]]/درآمدها!$C$10*100</f>
        <v>0</v>
      </c>
      <c r="G165" s="60">
        <v>0</v>
      </c>
      <c r="H165" s="60">
        <v>0</v>
      </c>
      <c r="I165" s="60">
        <v>533553563</v>
      </c>
      <c r="J165" s="60">
        <f>Table13[[#This Row],[294065.0]]+Table13[[#This Row],[4952210.0]]+Table13[[#This Row],[-6012492.0000]]</f>
        <v>533553563</v>
      </c>
      <c r="K165" s="57">
        <f>Table13[[#This Row],[-766217.0000]]/درآمدها!$C$10*100</f>
        <v>3.1673782153098552E-2</v>
      </c>
    </row>
    <row r="166" spans="1:11" ht="23.1" customHeight="1">
      <c r="A166" s="56" t="s">
        <v>404</v>
      </c>
      <c r="B166" s="60">
        <v>0</v>
      </c>
      <c r="C166" s="60">
        <v>0</v>
      </c>
      <c r="D166" s="60">
        <v>0</v>
      </c>
      <c r="E166" s="60">
        <f>Table13[[#This Row],[0]]+Table13[[#This Row],[-1609153.0]]+Table13[[#This Row],[3188.0]]</f>
        <v>0</v>
      </c>
      <c r="F166" s="57">
        <f>Table13[[#This Row],[-1605965.0]]/درآمدها!$C$10*100</f>
        <v>0</v>
      </c>
      <c r="G166" s="60">
        <v>0</v>
      </c>
      <c r="H166" s="60">
        <v>0</v>
      </c>
      <c r="I166" s="60">
        <v>21325211</v>
      </c>
      <c r="J166" s="60">
        <f>Table13[[#This Row],[294065.0]]+Table13[[#This Row],[4952210.0]]+Table13[[#This Row],[-6012492.0000]]</f>
        <v>21325211</v>
      </c>
      <c r="K166" s="57">
        <f>Table13[[#This Row],[-766217.0000]]/درآمدها!$C$10*100</f>
        <v>1.2659461662762076E-3</v>
      </c>
    </row>
    <row r="167" spans="1:11" ht="23.1" customHeight="1">
      <c r="A167" s="56" t="s">
        <v>346</v>
      </c>
      <c r="B167" s="60">
        <v>0</v>
      </c>
      <c r="C167" s="60">
        <v>0</v>
      </c>
      <c r="D167" s="60">
        <v>0</v>
      </c>
      <c r="E167" s="60">
        <f>Table13[[#This Row],[0]]+Table13[[#This Row],[-1609153.0]]+Table13[[#This Row],[3188.0]]</f>
        <v>0</v>
      </c>
      <c r="F167" s="57">
        <f>Table13[[#This Row],[-1605965.0]]/درآمدها!$C$10*100</f>
        <v>0</v>
      </c>
      <c r="G167" s="60">
        <v>0</v>
      </c>
      <c r="H167" s="60">
        <v>0</v>
      </c>
      <c r="I167" s="60">
        <v>98791344</v>
      </c>
      <c r="J167" s="60">
        <f>Table13[[#This Row],[294065.0]]+Table13[[#This Row],[4952210.0]]+Table13[[#This Row],[-6012492.0000]]</f>
        <v>98791344</v>
      </c>
      <c r="K167" s="57">
        <f>Table13[[#This Row],[-766217.0000]]/درآمدها!$C$10*100</f>
        <v>5.864632392058115E-3</v>
      </c>
    </row>
    <row r="168" spans="1:11" ht="23.1" customHeight="1">
      <c r="A168" s="56" t="s">
        <v>340</v>
      </c>
      <c r="B168" s="60">
        <v>0</v>
      </c>
      <c r="C168" s="60">
        <v>0</v>
      </c>
      <c r="D168" s="60">
        <v>0</v>
      </c>
      <c r="E168" s="60">
        <f>Table13[[#This Row],[0]]+Table13[[#This Row],[-1609153.0]]+Table13[[#This Row],[3188.0]]</f>
        <v>0</v>
      </c>
      <c r="F168" s="57">
        <f>Table13[[#This Row],[-1605965.0]]/درآمدها!$C$10*100</f>
        <v>0</v>
      </c>
      <c r="G168" s="60">
        <v>0</v>
      </c>
      <c r="H168" s="60">
        <v>0</v>
      </c>
      <c r="I168" s="60">
        <v>2081100682</v>
      </c>
      <c r="J168" s="60">
        <f>Table13[[#This Row],[294065.0]]+Table13[[#This Row],[4952210.0]]+Table13[[#This Row],[-6012492.0000]]</f>
        <v>2081100682</v>
      </c>
      <c r="K168" s="57">
        <f>Table13[[#This Row],[-766217.0000]]/درآمدها!$C$10*100</f>
        <v>0.12354210375750566</v>
      </c>
    </row>
    <row r="169" spans="1:11" ht="23.1" customHeight="1">
      <c r="A169" s="56" t="s">
        <v>363</v>
      </c>
      <c r="B169" s="60">
        <v>0</v>
      </c>
      <c r="C169" s="60">
        <v>0</v>
      </c>
      <c r="D169" s="60">
        <v>0</v>
      </c>
      <c r="E169" s="60">
        <f>Table13[[#This Row],[0]]+Table13[[#This Row],[-1609153.0]]+Table13[[#This Row],[3188.0]]</f>
        <v>0</v>
      </c>
      <c r="F169" s="57">
        <f>Table13[[#This Row],[-1605965.0]]/درآمدها!$C$10*100</f>
        <v>0</v>
      </c>
      <c r="G169" s="60">
        <v>0</v>
      </c>
      <c r="H169" s="60">
        <v>0</v>
      </c>
      <c r="I169" s="60">
        <v>407152606</v>
      </c>
      <c r="J169" s="60">
        <f>Table13[[#This Row],[294065.0]]+Table13[[#This Row],[4952210.0]]+Table13[[#This Row],[-6012492.0000]]</f>
        <v>407152606</v>
      </c>
      <c r="K169" s="57">
        <f>Table13[[#This Row],[-766217.0000]]/درآمدها!$C$10*100</f>
        <v>2.4170137432875449E-2</v>
      </c>
    </row>
    <row r="170" spans="1:11" ht="23.1" customHeight="1">
      <c r="A170" s="56" t="s">
        <v>271</v>
      </c>
      <c r="B170" s="60">
        <v>0</v>
      </c>
      <c r="C170" s="60">
        <v>0</v>
      </c>
      <c r="D170" s="60">
        <v>0</v>
      </c>
      <c r="E170" s="60">
        <f>Table13[[#This Row],[0]]+Table13[[#This Row],[-1609153.0]]+Table13[[#This Row],[3188.0]]</f>
        <v>0</v>
      </c>
      <c r="F170" s="57">
        <f>Table13[[#This Row],[-1605965.0]]/درآمدها!$C$10*100</f>
        <v>0</v>
      </c>
      <c r="G170" s="60">
        <v>0</v>
      </c>
      <c r="H170" s="60">
        <v>0</v>
      </c>
      <c r="I170" s="60">
        <v>-1354648064</v>
      </c>
      <c r="J170" s="60">
        <f>Table13[[#This Row],[294065.0]]+Table13[[#This Row],[4952210.0]]+Table13[[#This Row],[-6012492.0000]]</f>
        <v>-1354648064</v>
      </c>
      <c r="K170" s="57">
        <f>Table13[[#This Row],[-766217.0000]]/درآمدها!$C$10*100</f>
        <v>-8.0417095205964753E-2</v>
      </c>
    </row>
    <row r="171" spans="1:11" ht="23.1" customHeight="1">
      <c r="A171" s="56" t="s">
        <v>478</v>
      </c>
      <c r="B171" s="60">
        <v>0</v>
      </c>
      <c r="C171" s="60">
        <v>0</v>
      </c>
      <c r="D171" s="60">
        <v>0</v>
      </c>
      <c r="E171" s="60">
        <f>Table13[[#This Row],[0]]+Table13[[#This Row],[-1609153.0]]+Table13[[#This Row],[3188.0]]</f>
        <v>0</v>
      </c>
      <c r="F171" s="57">
        <f>Table13[[#This Row],[-1605965.0]]/درآمدها!$C$10*100</f>
        <v>0</v>
      </c>
      <c r="G171" s="60">
        <v>0</v>
      </c>
      <c r="H171" s="60">
        <v>0</v>
      </c>
      <c r="I171" s="60">
        <v>-2707013</v>
      </c>
      <c r="J171" s="60">
        <f>Table13[[#This Row],[294065.0]]+Table13[[#This Row],[4952210.0]]+Table13[[#This Row],[-6012492.0000]]</f>
        <v>-2707013</v>
      </c>
      <c r="K171" s="57">
        <f>Table13[[#This Row],[-766217.0000]]/درآمدها!$C$10*100</f>
        <v>-1.6069865519313529E-4</v>
      </c>
    </row>
    <row r="172" spans="1:11" ht="23.1" customHeight="1">
      <c r="A172" s="56" t="s">
        <v>468</v>
      </c>
      <c r="B172" s="60">
        <v>0</v>
      </c>
      <c r="C172" s="60">
        <v>0</v>
      </c>
      <c r="D172" s="60">
        <v>0</v>
      </c>
      <c r="E172" s="60">
        <f>Table13[[#This Row],[0]]+Table13[[#This Row],[-1609153.0]]+Table13[[#This Row],[3188.0]]</f>
        <v>0</v>
      </c>
      <c r="F172" s="57">
        <f>Table13[[#This Row],[-1605965.0]]/درآمدها!$C$10*100</f>
        <v>0</v>
      </c>
      <c r="G172" s="60">
        <v>0</v>
      </c>
      <c r="H172" s="60">
        <v>0</v>
      </c>
      <c r="I172" s="60">
        <v>244579438</v>
      </c>
      <c r="J172" s="60">
        <f>Table13[[#This Row],[294065.0]]+Table13[[#This Row],[4952210.0]]+Table13[[#This Row],[-6012492.0000]]</f>
        <v>244579438</v>
      </c>
      <c r="K172" s="57">
        <f>Table13[[#This Row],[-766217.0000]]/درآمدها!$C$10*100</f>
        <v>1.4519171786205981E-2</v>
      </c>
    </row>
    <row r="173" spans="1:11" ht="23.1" customHeight="1">
      <c r="A173" s="56" t="s">
        <v>426</v>
      </c>
      <c r="B173" s="60">
        <v>0</v>
      </c>
      <c r="C173" s="60">
        <v>0</v>
      </c>
      <c r="D173" s="60">
        <v>0</v>
      </c>
      <c r="E173" s="60">
        <f>Table13[[#This Row],[0]]+Table13[[#This Row],[-1609153.0]]+Table13[[#This Row],[3188.0]]</f>
        <v>0</v>
      </c>
      <c r="F173" s="57">
        <f>Table13[[#This Row],[-1605965.0]]/درآمدها!$C$10*100</f>
        <v>0</v>
      </c>
      <c r="G173" s="60">
        <v>0</v>
      </c>
      <c r="H173" s="60">
        <v>0</v>
      </c>
      <c r="I173" s="60">
        <v>1658827087</v>
      </c>
      <c r="J173" s="60">
        <f>Table13[[#This Row],[294065.0]]+Table13[[#This Row],[4952210.0]]+Table13[[#This Row],[-6012492.0000]]</f>
        <v>1658827087</v>
      </c>
      <c r="K173" s="57">
        <f>Table13[[#This Row],[-766217.0000]]/درآمدها!$C$10*100</f>
        <v>9.8474326528482134E-2</v>
      </c>
    </row>
    <row r="174" spans="1:11" ht="23.1" customHeight="1">
      <c r="A174" s="56" t="s">
        <v>416</v>
      </c>
      <c r="B174" s="60">
        <v>0</v>
      </c>
      <c r="C174" s="60">
        <v>0</v>
      </c>
      <c r="D174" s="60">
        <v>0</v>
      </c>
      <c r="E174" s="60">
        <f>Table13[[#This Row],[0]]+Table13[[#This Row],[-1609153.0]]+Table13[[#This Row],[3188.0]]</f>
        <v>0</v>
      </c>
      <c r="F174" s="57">
        <f>Table13[[#This Row],[-1605965.0]]/درآمدها!$C$10*100</f>
        <v>0</v>
      </c>
      <c r="G174" s="60">
        <v>0</v>
      </c>
      <c r="H174" s="60">
        <v>0</v>
      </c>
      <c r="I174" s="60">
        <v>795595243</v>
      </c>
      <c r="J174" s="60">
        <f>Table13[[#This Row],[294065.0]]+Table13[[#This Row],[4952210.0]]+Table13[[#This Row],[-6012492.0000]]</f>
        <v>795595243</v>
      </c>
      <c r="K174" s="57">
        <f>Table13[[#This Row],[-766217.0000]]/درآمدها!$C$10*100</f>
        <v>4.7229579476772247E-2</v>
      </c>
    </row>
    <row r="175" spans="1:11" ht="23.1" customHeight="1">
      <c r="A175" s="56" t="s">
        <v>462</v>
      </c>
      <c r="B175" s="60">
        <v>0</v>
      </c>
      <c r="C175" s="60">
        <v>0</v>
      </c>
      <c r="D175" s="60">
        <v>0</v>
      </c>
      <c r="E175" s="60">
        <f>Table13[[#This Row],[0]]+Table13[[#This Row],[-1609153.0]]+Table13[[#This Row],[3188.0]]</f>
        <v>0</v>
      </c>
      <c r="F175" s="57">
        <f>Table13[[#This Row],[-1605965.0]]/درآمدها!$C$10*100</f>
        <v>0</v>
      </c>
      <c r="G175" s="60">
        <v>0</v>
      </c>
      <c r="H175" s="60">
        <v>0</v>
      </c>
      <c r="I175" s="60">
        <v>958173919</v>
      </c>
      <c r="J175" s="60">
        <f>Table13[[#This Row],[294065.0]]+Table13[[#This Row],[4952210.0]]+Table13[[#This Row],[-6012492.0000]]</f>
        <v>958173919</v>
      </c>
      <c r="K175" s="57">
        <f>Table13[[#This Row],[-766217.0000]]/درآمدها!$C$10*100</f>
        <v>5.6880872099408515E-2</v>
      </c>
    </row>
    <row r="176" spans="1:11" ht="23.1" customHeight="1">
      <c r="A176" s="56" t="s">
        <v>275</v>
      </c>
      <c r="B176" s="60">
        <v>0</v>
      </c>
      <c r="C176" s="60">
        <v>0</v>
      </c>
      <c r="D176" s="60">
        <v>0</v>
      </c>
      <c r="E176" s="60">
        <f>Table13[[#This Row],[0]]+Table13[[#This Row],[-1609153.0]]+Table13[[#This Row],[3188.0]]</f>
        <v>0</v>
      </c>
      <c r="F176" s="57">
        <f>Table13[[#This Row],[-1605965.0]]/درآمدها!$C$10*100</f>
        <v>0</v>
      </c>
      <c r="G176" s="60">
        <v>0</v>
      </c>
      <c r="H176" s="60">
        <v>0</v>
      </c>
      <c r="I176" s="60">
        <v>1004540316</v>
      </c>
      <c r="J176" s="60">
        <f>Table13[[#This Row],[294065.0]]+Table13[[#This Row],[4952210.0]]+Table13[[#This Row],[-6012492.0000]]</f>
        <v>1004540316</v>
      </c>
      <c r="K176" s="57">
        <f>Table13[[#This Row],[-766217.0000]]/درآمدها!$C$10*100</f>
        <v>5.9633358934178426E-2</v>
      </c>
    </row>
    <row r="177" spans="1:11" ht="23.1" customHeight="1">
      <c r="A177" s="56" t="s">
        <v>420</v>
      </c>
      <c r="B177" s="60">
        <v>0</v>
      </c>
      <c r="C177" s="60">
        <v>0</v>
      </c>
      <c r="D177" s="60">
        <v>0</v>
      </c>
      <c r="E177" s="60">
        <f>Table13[[#This Row],[0]]+Table13[[#This Row],[-1609153.0]]+Table13[[#This Row],[3188.0]]</f>
        <v>0</v>
      </c>
      <c r="F177" s="57">
        <f>Table13[[#This Row],[-1605965.0]]/درآمدها!$C$10*100</f>
        <v>0</v>
      </c>
      <c r="G177" s="60">
        <v>0</v>
      </c>
      <c r="H177" s="60">
        <v>0</v>
      </c>
      <c r="I177" s="60">
        <v>22618115</v>
      </c>
      <c r="J177" s="60">
        <f>Table13[[#This Row],[294065.0]]+Table13[[#This Row],[4952210.0]]+Table13[[#This Row],[-6012492.0000]]</f>
        <v>22618115</v>
      </c>
      <c r="K177" s="57">
        <f>Table13[[#This Row],[-766217.0000]]/درآمدها!$C$10*100</f>
        <v>1.3426978974625096E-3</v>
      </c>
    </row>
    <row r="178" spans="1:11" ht="23.1" customHeight="1">
      <c r="A178" s="56" t="s">
        <v>373</v>
      </c>
      <c r="B178" s="60">
        <v>0</v>
      </c>
      <c r="C178" s="60">
        <v>0</v>
      </c>
      <c r="D178" s="60">
        <v>0</v>
      </c>
      <c r="E178" s="60">
        <f>Table13[[#This Row],[0]]+Table13[[#This Row],[-1609153.0]]+Table13[[#This Row],[3188.0]]</f>
        <v>0</v>
      </c>
      <c r="F178" s="57">
        <f>Table13[[#This Row],[-1605965.0]]/درآمدها!$C$10*100</f>
        <v>0</v>
      </c>
      <c r="G178" s="60">
        <v>0</v>
      </c>
      <c r="H178" s="60">
        <v>0</v>
      </c>
      <c r="I178" s="60">
        <v>8385590</v>
      </c>
      <c r="J178" s="60">
        <f>Table13[[#This Row],[294065.0]]+Table13[[#This Row],[4952210.0]]+Table13[[#This Row],[-6012492.0000]]</f>
        <v>8385590</v>
      </c>
      <c r="K178" s="57">
        <f>Table13[[#This Row],[-766217.0000]]/درآمدها!$C$10*100</f>
        <v>4.9780072574494598E-4</v>
      </c>
    </row>
    <row r="179" spans="1:11" ht="23.1" customHeight="1">
      <c r="A179" s="56" t="s">
        <v>408</v>
      </c>
      <c r="B179" s="60">
        <v>0</v>
      </c>
      <c r="C179" s="60">
        <v>0</v>
      </c>
      <c r="D179" s="60">
        <v>0</v>
      </c>
      <c r="E179" s="60">
        <f>Table13[[#This Row],[0]]+Table13[[#This Row],[-1609153.0]]+Table13[[#This Row],[3188.0]]</f>
        <v>0</v>
      </c>
      <c r="F179" s="57">
        <f>Table13[[#This Row],[-1605965.0]]/درآمدها!$C$10*100</f>
        <v>0</v>
      </c>
      <c r="G179" s="60">
        <v>0</v>
      </c>
      <c r="H179" s="60">
        <v>0</v>
      </c>
      <c r="I179" s="60">
        <v>23600615</v>
      </c>
      <c r="J179" s="60">
        <f>Table13[[#This Row],[294065.0]]+Table13[[#This Row],[4952210.0]]+Table13[[#This Row],[-6012492.0000]]</f>
        <v>23600615</v>
      </c>
      <c r="K179" s="57">
        <f>Table13[[#This Row],[-766217.0000]]/درآمدها!$C$10*100</f>
        <v>1.4010228588599079E-3</v>
      </c>
    </row>
    <row r="180" spans="1:11" ht="23.1" customHeight="1">
      <c r="A180" s="56" t="s">
        <v>466</v>
      </c>
      <c r="B180" s="60">
        <v>0</v>
      </c>
      <c r="C180" s="60">
        <v>0</v>
      </c>
      <c r="D180" s="60">
        <v>0</v>
      </c>
      <c r="E180" s="60">
        <f>Table13[[#This Row],[0]]+Table13[[#This Row],[-1609153.0]]+Table13[[#This Row],[3188.0]]</f>
        <v>0</v>
      </c>
      <c r="F180" s="57">
        <f>Table13[[#This Row],[-1605965.0]]/درآمدها!$C$10*100</f>
        <v>0</v>
      </c>
      <c r="G180" s="60">
        <v>0</v>
      </c>
      <c r="H180" s="60">
        <v>0</v>
      </c>
      <c r="I180" s="60">
        <v>1331214694</v>
      </c>
      <c r="J180" s="60">
        <f>Table13[[#This Row],[294065.0]]+Table13[[#This Row],[4952210.0]]+Table13[[#This Row],[-6012492.0000]]</f>
        <v>1331214694</v>
      </c>
      <c r="K180" s="57">
        <f>Table13[[#This Row],[-766217.0000]]/درآمدها!$C$10*100</f>
        <v>7.9026000650584641E-2</v>
      </c>
    </row>
    <row r="181" spans="1:11" ht="23.1" customHeight="1">
      <c r="A181" s="56" t="s">
        <v>388</v>
      </c>
      <c r="B181" s="60">
        <v>0</v>
      </c>
      <c r="C181" s="60">
        <v>0</v>
      </c>
      <c r="D181" s="60">
        <v>0</v>
      </c>
      <c r="E181" s="60">
        <f>Table13[[#This Row],[0]]+Table13[[#This Row],[-1609153.0]]+Table13[[#This Row],[3188.0]]</f>
        <v>0</v>
      </c>
      <c r="F181" s="57">
        <f>Table13[[#This Row],[-1605965.0]]/درآمدها!$C$10*100</f>
        <v>0</v>
      </c>
      <c r="G181" s="60">
        <v>0</v>
      </c>
      <c r="H181" s="60">
        <v>0</v>
      </c>
      <c r="I181" s="60">
        <v>121558699</v>
      </c>
      <c r="J181" s="60">
        <f>Table13[[#This Row],[294065.0]]+Table13[[#This Row],[4952210.0]]+Table13[[#This Row],[-6012492.0000]]</f>
        <v>121558699</v>
      </c>
      <c r="K181" s="57">
        <f>Table13[[#This Row],[-766217.0000]]/درآمدها!$C$10*100</f>
        <v>7.2161897472701898E-3</v>
      </c>
    </row>
    <row r="182" spans="1:11" ht="23.1" customHeight="1">
      <c r="A182" s="56" t="s">
        <v>494</v>
      </c>
      <c r="B182" s="60">
        <v>0</v>
      </c>
      <c r="C182" s="60">
        <v>0</v>
      </c>
      <c r="D182" s="60">
        <v>0</v>
      </c>
      <c r="E182" s="60">
        <f>Table13[[#This Row],[0]]+Table13[[#This Row],[-1609153.0]]+Table13[[#This Row],[3188.0]]</f>
        <v>0</v>
      </c>
      <c r="F182" s="57">
        <f>Table13[[#This Row],[-1605965.0]]/درآمدها!$C$10*100</f>
        <v>0</v>
      </c>
      <c r="G182" s="60">
        <v>0</v>
      </c>
      <c r="H182" s="60">
        <v>0</v>
      </c>
      <c r="I182" s="60">
        <v>-103049</v>
      </c>
      <c r="J182" s="60">
        <f>Table13[[#This Row],[294065.0]]+Table13[[#This Row],[4952210.0]]+Table13[[#This Row],[-6012492.0000]]</f>
        <v>-103049</v>
      </c>
      <c r="K182" s="57">
        <f>Table13[[#This Row],[-766217.0000]]/درآمدها!$C$10*100</f>
        <v>-6.1173831522040697E-6</v>
      </c>
    </row>
    <row r="183" spans="1:11" ht="23.1" customHeight="1">
      <c r="A183" s="56" t="s">
        <v>482</v>
      </c>
      <c r="B183" s="60">
        <v>0</v>
      </c>
      <c r="C183" s="60">
        <v>0</v>
      </c>
      <c r="D183" s="60">
        <v>0</v>
      </c>
      <c r="E183" s="60">
        <f>Table13[[#This Row],[0]]+Table13[[#This Row],[-1609153.0]]+Table13[[#This Row],[3188.0]]</f>
        <v>0</v>
      </c>
      <c r="F183" s="57">
        <f>Table13[[#This Row],[-1605965.0]]/درآمدها!$C$10*100</f>
        <v>0</v>
      </c>
      <c r="G183" s="60">
        <v>0</v>
      </c>
      <c r="H183" s="60">
        <v>0</v>
      </c>
      <c r="I183" s="60">
        <v>-136220</v>
      </c>
      <c r="J183" s="60">
        <f>Table13[[#This Row],[294065.0]]+Table13[[#This Row],[4952210.0]]+Table13[[#This Row],[-6012492.0000]]</f>
        <v>-136220</v>
      </c>
      <c r="K183" s="57">
        <f>Table13[[#This Row],[-766217.0000]]/درآمدها!$C$10*100</f>
        <v>-8.0865407038713474E-6</v>
      </c>
    </row>
    <row r="184" spans="1:11" ht="23.1" customHeight="1">
      <c r="A184" s="56" t="s">
        <v>483</v>
      </c>
      <c r="B184" s="60">
        <v>0</v>
      </c>
      <c r="C184" s="60">
        <v>0</v>
      </c>
      <c r="D184" s="60">
        <v>0</v>
      </c>
      <c r="E184" s="60">
        <f>Table13[[#This Row],[0]]+Table13[[#This Row],[-1609153.0]]+Table13[[#This Row],[3188.0]]</f>
        <v>0</v>
      </c>
      <c r="F184" s="57">
        <f>Table13[[#This Row],[-1605965.0]]/درآمدها!$C$10*100</f>
        <v>0</v>
      </c>
      <c r="G184" s="60">
        <v>0</v>
      </c>
      <c r="H184" s="60">
        <v>0</v>
      </c>
      <c r="I184" s="60">
        <v>-100327</v>
      </c>
      <c r="J184" s="60">
        <f>Table13[[#This Row],[294065.0]]+Table13[[#This Row],[4952210.0]]+Table13[[#This Row],[-6012492.0000]]</f>
        <v>-100327</v>
      </c>
      <c r="K184" s="57">
        <f>Table13[[#This Row],[-766217.0000]]/درآمدها!$C$10*100</f>
        <v>-5.9557948113147902E-6</v>
      </c>
    </row>
    <row r="185" spans="1:11" ht="23.1" customHeight="1">
      <c r="A185" s="56" t="s">
        <v>430</v>
      </c>
      <c r="B185" s="60">
        <v>0</v>
      </c>
      <c r="C185" s="60">
        <v>0</v>
      </c>
      <c r="D185" s="60">
        <v>0</v>
      </c>
      <c r="E185" s="60">
        <f>Table13[[#This Row],[0]]+Table13[[#This Row],[-1609153.0]]+Table13[[#This Row],[3188.0]]</f>
        <v>0</v>
      </c>
      <c r="F185" s="57">
        <f>Table13[[#This Row],[-1605965.0]]/درآمدها!$C$10*100</f>
        <v>0</v>
      </c>
      <c r="G185" s="60">
        <v>0</v>
      </c>
      <c r="H185" s="60">
        <v>0</v>
      </c>
      <c r="I185" s="60">
        <v>-469106060</v>
      </c>
      <c r="J185" s="60">
        <f>Table13[[#This Row],[294065.0]]+Table13[[#This Row],[4952210.0]]+Table13[[#This Row],[-6012492.0000]]</f>
        <v>-469106060</v>
      </c>
      <c r="K185" s="57">
        <f>Table13[[#This Row],[-766217.0000]]/درآمدها!$C$10*100</f>
        <v>-2.7847931644565515E-2</v>
      </c>
    </row>
    <row r="186" spans="1:11" ht="23.1" customHeight="1">
      <c r="A186" s="56" t="s">
        <v>436</v>
      </c>
      <c r="B186" s="60">
        <v>0</v>
      </c>
      <c r="C186" s="60">
        <v>0</v>
      </c>
      <c r="D186" s="60">
        <v>0</v>
      </c>
      <c r="E186" s="60">
        <f>Table13[[#This Row],[0]]+Table13[[#This Row],[-1609153.0]]+Table13[[#This Row],[3188.0]]</f>
        <v>0</v>
      </c>
      <c r="F186" s="57">
        <f>Table13[[#This Row],[-1605965.0]]/درآمدها!$C$10*100</f>
        <v>0</v>
      </c>
      <c r="G186" s="60">
        <v>0</v>
      </c>
      <c r="H186" s="60">
        <v>0</v>
      </c>
      <c r="I186" s="60">
        <v>-2437839835</v>
      </c>
      <c r="J186" s="60">
        <f>Table13[[#This Row],[294065.0]]+Table13[[#This Row],[4952210.0]]+Table13[[#This Row],[-6012492.0000]]</f>
        <v>-2437839835</v>
      </c>
      <c r="K186" s="57">
        <f>Table13[[#This Row],[-766217.0000]]/درآمدها!$C$10*100</f>
        <v>-0.14471950561772506</v>
      </c>
    </row>
    <row r="187" spans="1:11" ht="23.1" customHeight="1">
      <c r="A187" s="56" t="s">
        <v>525</v>
      </c>
      <c r="B187" s="60">
        <v>0</v>
      </c>
      <c r="C187" s="60">
        <v>0</v>
      </c>
      <c r="D187" s="60">
        <v>0</v>
      </c>
      <c r="E187" s="60">
        <f>Table13[[#This Row],[0]]+Table13[[#This Row],[-1609153.0]]+Table13[[#This Row],[3188.0]]</f>
        <v>0</v>
      </c>
      <c r="F187" s="57">
        <f>Table13[[#This Row],[-1605965.0]]/درآمدها!$C$10*100</f>
        <v>0</v>
      </c>
      <c r="G187" s="60">
        <v>0</v>
      </c>
      <c r="H187" s="60">
        <v>0</v>
      </c>
      <c r="I187" s="60">
        <v>-1786705148</v>
      </c>
      <c r="J187" s="60">
        <f>Table13[[#This Row],[294065.0]]+Table13[[#This Row],[4952210.0]]+Table13[[#This Row],[-6012492.0000]]</f>
        <v>-1786705148</v>
      </c>
      <c r="K187" s="57">
        <f>Table13[[#This Row],[-766217.0000]]/درآمدها!$C$10*100</f>
        <v>-0.10606565779708178</v>
      </c>
    </row>
    <row r="188" spans="1:11" ht="23.1" customHeight="1">
      <c r="A188" s="56" t="s">
        <v>358</v>
      </c>
      <c r="B188" s="60">
        <v>0</v>
      </c>
      <c r="C188" s="60">
        <v>0</v>
      </c>
      <c r="D188" s="60">
        <v>0</v>
      </c>
      <c r="E188" s="60">
        <f>Table13[[#This Row],[0]]+Table13[[#This Row],[-1609153.0]]+Table13[[#This Row],[3188.0]]</f>
        <v>0</v>
      </c>
      <c r="F188" s="57">
        <f>Table13[[#This Row],[-1605965.0]]/درآمدها!$C$10*100</f>
        <v>0</v>
      </c>
      <c r="G188" s="60">
        <v>0</v>
      </c>
      <c r="H188" s="60">
        <v>0</v>
      </c>
      <c r="I188" s="60">
        <v>-702291420</v>
      </c>
      <c r="J188" s="60">
        <f>Table13[[#This Row],[294065.0]]+Table13[[#This Row],[4952210.0]]+Table13[[#This Row],[-6012492.0000]]</f>
        <v>-702291420</v>
      </c>
      <c r="K188" s="57">
        <f>Table13[[#This Row],[-766217.0000]]/درآمدها!$C$10*100</f>
        <v>-4.1690707339668238E-2</v>
      </c>
    </row>
    <row r="189" spans="1:11" ht="23.1" customHeight="1">
      <c r="A189" s="56" t="s">
        <v>357</v>
      </c>
      <c r="B189" s="60">
        <v>0</v>
      </c>
      <c r="C189" s="60">
        <v>0</v>
      </c>
      <c r="D189" s="60">
        <v>0</v>
      </c>
      <c r="E189" s="60">
        <f>Table13[[#This Row],[0]]+Table13[[#This Row],[-1609153.0]]+Table13[[#This Row],[3188.0]]</f>
        <v>0</v>
      </c>
      <c r="F189" s="57">
        <f>Table13[[#This Row],[-1605965.0]]/درآمدها!$C$10*100</f>
        <v>0</v>
      </c>
      <c r="G189" s="60">
        <v>0</v>
      </c>
      <c r="H189" s="60">
        <v>0</v>
      </c>
      <c r="I189" s="60">
        <v>64546981</v>
      </c>
      <c r="J189" s="60">
        <f>Table13[[#This Row],[294065.0]]+Table13[[#This Row],[4952210.0]]+Table13[[#This Row],[-6012492.0000]]</f>
        <v>64546981</v>
      </c>
      <c r="K189" s="57">
        <f>Table13[[#This Row],[-766217.0000]]/درآمدها!$C$10*100</f>
        <v>3.8317559034540482E-3</v>
      </c>
    </row>
    <row r="190" spans="1:11" ht="23.1" customHeight="1">
      <c r="A190" s="56" t="s">
        <v>334</v>
      </c>
      <c r="B190" s="60">
        <v>0</v>
      </c>
      <c r="C190" s="60">
        <v>0</v>
      </c>
      <c r="D190" s="60">
        <v>0</v>
      </c>
      <c r="E190" s="60">
        <f>Table13[[#This Row],[0]]+Table13[[#This Row],[-1609153.0]]+Table13[[#This Row],[3188.0]]</f>
        <v>0</v>
      </c>
      <c r="F190" s="57">
        <f>Table13[[#This Row],[-1605965.0]]/درآمدها!$C$10*100</f>
        <v>0</v>
      </c>
      <c r="G190" s="60">
        <v>0</v>
      </c>
      <c r="H190" s="60">
        <v>0</v>
      </c>
      <c r="I190" s="60">
        <v>433482720</v>
      </c>
      <c r="J190" s="60">
        <f>Table13[[#This Row],[294065.0]]+Table13[[#This Row],[4952210.0]]+Table13[[#This Row],[-6012492.0000]]</f>
        <v>433482720</v>
      </c>
      <c r="K190" s="57">
        <f>Table13[[#This Row],[-766217.0000]]/درآمدها!$C$10*100</f>
        <v>2.5733193801973763E-2</v>
      </c>
    </row>
    <row r="191" spans="1:11" ht="23.1" customHeight="1">
      <c r="A191" s="56" t="s">
        <v>355</v>
      </c>
      <c r="B191" s="60">
        <v>0</v>
      </c>
      <c r="C191" s="60">
        <v>0</v>
      </c>
      <c r="D191" s="60">
        <v>0</v>
      </c>
      <c r="E191" s="60">
        <f>Table13[[#This Row],[0]]+Table13[[#This Row],[-1609153.0]]+Table13[[#This Row],[3188.0]]</f>
        <v>0</v>
      </c>
      <c r="F191" s="57">
        <f>Table13[[#This Row],[-1605965.0]]/درآمدها!$C$10*100</f>
        <v>0</v>
      </c>
      <c r="G191" s="60">
        <v>0</v>
      </c>
      <c r="H191" s="60">
        <v>0</v>
      </c>
      <c r="I191" s="60">
        <v>28947334</v>
      </c>
      <c r="J191" s="60">
        <f>Table13[[#This Row],[294065.0]]+Table13[[#This Row],[4952210.0]]+Table13[[#This Row],[-6012492.0000]]</f>
        <v>28947334</v>
      </c>
      <c r="K191" s="57">
        <f>Table13[[#This Row],[-766217.0000]]/درآمدها!$C$10*100</f>
        <v>1.7184245680484436E-3</v>
      </c>
    </row>
    <row r="192" spans="1:11" ht="23.1" customHeight="1">
      <c r="A192" s="56" t="s">
        <v>336</v>
      </c>
      <c r="B192" s="60">
        <v>0</v>
      </c>
      <c r="C192" s="60">
        <v>0</v>
      </c>
      <c r="D192" s="60">
        <v>0</v>
      </c>
      <c r="E192" s="60">
        <f>Table13[[#This Row],[0]]+Table13[[#This Row],[-1609153.0]]+Table13[[#This Row],[3188.0]]</f>
        <v>0</v>
      </c>
      <c r="F192" s="57">
        <f>Table13[[#This Row],[-1605965.0]]/درآمدها!$C$10*100</f>
        <v>0</v>
      </c>
      <c r="G192" s="60">
        <v>0</v>
      </c>
      <c r="H192" s="60">
        <v>0</v>
      </c>
      <c r="I192" s="60">
        <v>106802758</v>
      </c>
      <c r="J192" s="60">
        <f>Table13[[#This Row],[294065.0]]+Table13[[#This Row],[4952210.0]]+Table13[[#This Row],[-6012492.0000]]</f>
        <v>106802758</v>
      </c>
      <c r="K192" s="57">
        <f>Table13[[#This Row],[-766217.0000]]/درآمدها!$C$10*100</f>
        <v>6.3402205979497962E-3</v>
      </c>
    </row>
    <row r="193" spans="1:11" ht="23.1" customHeight="1">
      <c r="A193" s="56" t="s">
        <v>464</v>
      </c>
      <c r="B193" s="60">
        <v>0</v>
      </c>
      <c r="C193" s="60">
        <v>0</v>
      </c>
      <c r="D193" s="60">
        <v>0</v>
      </c>
      <c r="E193" s="60">
        <f>Table13[[#This Row],[0]]+Table13[[#This Row],[-1609153.0]]+Table13[[#This Row],[3188.0]]</f>
        <v>0</v>
      </c>
      <c r="F193" s="57">
        <f>Table13[[#This Row],[-1605965.0]]/درآمدها!$C$10*100</f>
        <v>0</v>
      </c>
      <c r="G193" s="60">
        <v>0</v>
      </c>
      <c r="H193" s="60">
        <v>0</v>
      </c>
      <c r="I193" s="60">
        <v>499872</v>
      </c>
      <c r="J193" s="60">
        <f>Table13[[#This Row],[294065.0]]+Table13[[#This Row],[4952210.0]]+Table13[[#This Row],[-6012492.0000]]</f>
        <v>499872</v>
      </c>
      <c r="K193" s="57">
        <f>Table13[[#This Row],[-766217.0000]]/درآمدها!$C$10*100</f>
        <v>2.9674315627114801E-5</v>
      </c>
    </row>
    <row r="194" spans="1:11" ht="23.1" customHeight="1">
      <c r="A194" s="56" t="s">
        <v>403</v>
      </c>
      <c r="B194" s="60">
        <v>0</v>
      </c>
      <c r="C194" s="60">
        <v>0</v>
      </c>
      <c r="D194" s="60">
        <v>0</v>
      </c>
      <c r="E194" s="60">
        <f>Table13[[#This Row],[0]]+Table13[[#This Row],[-1609153.0]]+Table13[[#This Row],[3188.0]]</f>
        <v>0</v>
      </c>
      <c r="F194" s="57">
        <f>Table13[[#This Row],[-1605965.0]]/درآمدها!$C$10*100</f>
        <v>0</v>
      </c>
      <c r="G194" s="60">
        <v>0</v>
      </c>
      <c r="H194" s="60">
        <v>0</v>
      </c>
      <c r="I194" s="60">
        <v>215832998</v>
      </c>
      <c r="J194" s="60">
        <f>Table13[[#This Row],[294065.0]]+Table13[[#This Row],[4952210.0]]+Table13[[#This Row],[-6012492.0000]]</f>
        <v>215832998</v>
      </c>
      <c r="K194" s="57">
        <f>Table13[[#This Row],[-766217.0000]]/درآمدها!$C$10*100</f>
        <v>1.2812673055098979E-2</v>
      </c>
    </row>
    <row r="195" spans="1:11" ht="23.1" customHeight="1">
      <c r="A195" s="56" t="s">
        <v>392</v>
      </c>
      <c r="B195" s="60">
        <v>0</v>
      </c>
      <c r="C195" s="60">
        <v>0</v>
      </c>
      <c r="D195" s="60">
        <v>0</v>
      </c>
      <c r="E195" s="60">
        <f>Table13[[#This Row],[0]]+Table13[[#This Row],[-1609153.0]]+Table13[[#This Row],[3188.0]]</f>
        <v>0</v>
      </c>
      <c r="F195" s="57">
        <f>Table13[[#This Row],[-1605965.0]]/درآمدها!$C$10*100</f>
        <v>0</v>
      </c>
      <c r="G195" s="60">
        <v>0</v>
      </c>
      <c r="H195" s="60">
        <v>0</v>
      </c>
      <c r="I195" s="60">
        <v>22662164</v>
      </c>
      <c r="J195" s="60">
        <f>Table13[[#This Row],[294065.0]]+Table13[[#This Row],[4952210.0]]+Table13[[#This Row],[-6012492.0000]]</f>
        <v>22662164</v>
      </c>
      <c r="K195" s="57">
        <f>Table13[[#This Row],[-766217.0000]]/درآمدها!$C$10*100</f>
        <v>1.3453128147394502E-3</v>
      </c>
    </row>
    <row r="196" spans="1:11" ht="23.1" customHeight="1">
      <c r="A196" s="56" t="s">
        <v>387</v>
      </c>
      <c r="B196" s="60">
        <v>0</v>
      </c>
      <c r="C196" s="60">
        <v>0</v>
      </c>
      <c r="D196" s="60">
        <v>0</v>
      </c>
      <c r="E196" s="60">
        <f>Table13[[#This Row],[0]]+Table13[[#This Row],[-1609153.0]]+Table13[[#This Row],[3188.0]]</f>
        <v>0</v>
      </c>
      <c r="F196" s="57">
        <f>Table13[[#This Row],[-1605965.0]]/درآمدها!$C$10*100</f>
        <v>0</v>
      </c>
      <c r="G196" s="60">
        <v>0</v>
      </c>
      <c r="H196" s="60">
        <v>0</v>
      </c>
      <c r="I196" s="60">
        <v>27364962</v>
      </c>
      <c r="J196" s="60">
        <f>Table13[[#This Row],[294065.0]]+Table13[[#This Row],[4952210.0]]+Table13[[#This Row],[-6012492.0000]]</f>
        <v>27364962</v>
      </c>
      <c r="K196" s="57">
        <f>Table13[[#This Row],[-766217.0000]]/درآمدها!$C$10*100</f>
        <v>1.6244889081845006E-3</v>
      </c>
    </row>
    <row r="197" spans="1:11" ht="23.1" customHeight="1">
      <c r="A197" s="56" t="s">
        <v>419</v>
      </c>
      <c r="B197" s="60">
        <v>0</v>
      </c>
      <c r="C197" s="60">
        <v>0</v>
      </c>
      <c r="D197" s="60">
        <v>0</v>
      </c>
      <c r="E197" s="60">
        <f>Table13[[#This Row],[0]]+Table13[[#This Row],[-1609153.0]]+Table13[[#This Row],[3188.0]]</f>
        <v>0</v>
      </c>
      <c r="F197" s="57">
        <f>Table13[[#This Row],[-1605965.0]]/درآمدها!$C$10*100</f>
        <v>0</v>
      </c>
      <c r="G197" s="60">
        <v>0</v>
      </c>
      <c r="H197" s="60">
        <v>0</v>
      </c>
      <c r="I197" s="60">
        <v>349725940</v>
      </c>
      <c r="J197" s="60">
        <f>Table13[[#This Row],[294065.0]]+Table13[[#This Row],[4952210.0]]+Table13[[#This Row],[-6012492.0000]]</f>
        <v>349725940</v>
      </c>
      <c r="K197" s="57">
        <f>Table13[[#This Row],[-766217.0000]]/درآمدها!$C$10*100</f>
        <v>2.0761070687194749E-2</v>
      </c>
    </row>
    <row r="198" spans="1:11" ht="23.1" customHeight="1">
      <c r="A198" s="56" t="s">
        <v>542</v>
      </c>
      <c r="B198" s="60">
        <v>0</v>
      </c>
      <c r="C198" s="60">
        <v>0</v>
      </c>
      <c r="D198" s="60">
        <v>0</v>
      </c>
      <c r="E198" s="60">
        <f>Table13[[#This Row],[0]]+Table13[[#This Row],[-1609153.0]]+Table13[[#This Row],[3188.0]]</f>
        <v>0</v>
      </c>
      <c r="F198" s="57">
        <f>Table13[[#This Row],[-1605965.0]]/درآمدها!$C$10*100</f>
        <v>0</v>
      </c>
      <c r="G198" s="60">
        <v>0</v>
      </c>
      <c r="H198" s="60">
        <v>0</v>
      </c>
      <c r="I198" s="60">
        <v>7964667596</v>
      </c>
      <c r="J198" s="60">
        <f>Table13[[#This Row],[294065.0]]+Table13[[#This Row],[4952210.0]]+Table13[[#This Row],[-6012492.0000]]</f>
        <v>7964667596</v>
      </c>
      <c r="K198" s="57">
        <f>Table13[[#This Row],[-766217.0000]]/درآمدها!$C$10*100</f>
        <v>0.47281316038657428</v>
      </c>
    </row>
    <row r="199" spans="1:11" ht="23.1" customHeight="1">
      <c r="A199" s="56" t="s">
        <v>495</v>
      </c>
      <c r="B199" s="60">
        <v>0</v>
      </c>
      <c r="C199" s="60">
        <v>0</v>
      </c>
      <c r="D199" s="60">
        <v>0</v>
      </c>
      <c r="E199" s="60">
        <f>Table13[[#This Row],[0]]+Table13[[#This Row],[-1609153.0]]+Table13[[#This Row],[3188.0]]</f>
        <v>0</v>
      </c>
      <c r="F199" s="57">
        <f>Table13[[#This Row],[-1605965.0]]/درآمدها!$C$10*100</f>
        <v>0</v>
      </c>
      <c r="G199" s="60">
        <v>0</v>
      </c>
      <c r="H199" s="60">
        <v>0</v>
      </c>
      <c r="I199" s="60">
        <v>1444693072</v>
      </c>
      <c r="J199" s="60">
        <f>Table13[[#This Row],[294065.0]]+Table13[[#This Row],[4952210.0]]+Table13[[#This Row],[-6012492.0000]]</f>
        <v>1444693072</v>
      </c>
      <c r="K199" s="57">
        <f>Table13[[#This Row],[-766217.0000]]/درآمدها!$C$10*100</f>
        <v>8.5762511608639985E-2</v>
      </c>
    </row>
    <row r="200" spans="1:11" ht="23.1" customHeight="1">
      <c r="A200" s="56" t="s">
        <v>518</v>
      </c>
      <c r="B200" s="60">
        <v>0</v>
      </c>
      <c r="C200" s="60">
        <v>0</v>
      </c>
      <c r="D200" s="60">
        <v>0</v>
      </c>
      <c r="E200" s="60">
        <f>Table13[[#This Row],[0]]+Table13[[#This Row],[-1609153.0]]+Table13[[#This Row],[3188.0]]</f>
        <v>0</v>
      </c>
      <c r="F200" s="57">
        <f>Table13[[#This Row],[-1605965.0]]/درآمدها!$C$10*100</f>
        <v>0</v>
      </c>
      <c r="G200" s="60">
        <v>0</v>
      </c>
      <c r="H200" s="60">
        <v>0</v>
      </c>
      <c r="I200" s="60">
        <v>444847316</v>
      </c>
      <c r="J200" s="60">
        <f>Table13[[#This Row],[294065.0]]+Table13[[#This Row],[4952210.0]]+Table13[[#This Row],[-6012492.0000]]</f>
        <v>444847316</v>
      </c>
      <c r="K200" s="57">
        <f>Table13[[#This Row],[-766217.0000]]/درآمدها!$C$10*100</f>
        <v>2.6407839728688296E-2</v>
      </c>
    </row>
    <row r="201" spans="1:11" ht="23.1" customHeight="1">
      <c r="A201" s="56" t="s">
        <v>496</v>
      </c>
      <c r="B201" s="60">
        <v>0</v>
      </c>
      <c r="C201" s="60">
        <v>0</v>
      </c>
      <c r="D201" s="60">
        <v>0</v>
      </c>
      <c r="E201" s="60">
        <f>Table13[[#This Row],[0]]+Table13[[#This Row],[-1609153.0]]+Table13[[#This Row],[3188.0]]</f>
        <v>0</v>
      </c>
      <c r="F201" s="57">
        <f>Table13[[#This Row],[-1605965.0]]/درآمدها!$C$10*100</f>
        <v>0</v>
      </c>
      <c r="G201" s="60">
        <v>0</v>
      </c>
      <c r="H201" s="60">
        <v>0</v>
      </c>
      <c r="I201" s="60">
        <v>71545649</v>
      </c>
      <c r="J201" s="60">
        <f>Table13[[#This Row],[294065.0]]+Table13[[#This Row],[4952210.0]]+Table13[[#This Row],[-6012492.0000]]</f>
        <v>71545649</v>
      </c>
      <c r="K201" s="57">
        <f>Table13[[#This Row],[-766217.0000]]/درآمدها!$C$10*100</f>
        <v>4.2472236295947171E-3</v>
      </c>
    </row>
    <row r="202" spans="1:11" ht="23.1" customHeight="1">
      <c r="A202" s="56" t="s">
        <v>588</v>
      </c>
      <c r="B202" s="60">
        <v>0</v>
      </c>
      <c r="C202" s="60">
        <v>0</v>
      </c>
      <c r="D202" s="60">
        <v>0</v>
      </c>
      <c r="E202" s="60">
        <f>Table13[[#This Row],[0]]+Table13[[#This Row],[-1609153.0]]+Table13[[#This Row],[3188.0]]</f>
        <v>0</v>
      </c>
      <c r="F202" s="57">
        <f>Table13[[#This Row],[-1605965.0]]/درآمدها!$C$10*100</f>
        <v>0</v>
      </c>
      <c r="G202" s="60">
        <v>0</v>
      </c>
      <c r="H202" s="60">
        <v>0</v>
      </c>
      <c r="I202" s="60">
        <v>186754716</v>
      </c>
      <c r="J202" s="60">
        <f>Table13[[#This Row],[294065.0]]+Table13[[#This Row],[4952210.0]]+Table13[[#This Row],[-6012492.0000]]</f>
        <v>186754716</v>
      </c>
      <c r="K202" s="57">
        <f>Table13[[#This Row],[-766217.0000]]/درآمدها!$C$10*100</f>
        <v>1.108647491244996E-2</v>
      </c>
    </row>
    <row r="203" spans="1:11" ht="23.1" customHeight="1">
      <c r="A203" s="56" t="s">
        <v>530</v>
      </c>
      <c r="B203" s="60">
        <v>0</v>
      </c>
      <c r="C203" s="60">
        <v>0</v>
      </c>
      <c r="D203" s="60">
        <v>0</v>
      </c>
      <c r="E203" s="60">
        <f>Table13[[#This Row],[0]]+Table13[[#This Row],[-1609153.0]]+Table13[[#This Row],[3188.0]]</f>
        <v>0</v>
      </c>
      <c r="F203" s="57">
        <f>Table13[[#This Row],[-1605965.0]]/درآمدها!$C$10*100</f>
        <v>0</v>
      </c>
      <c r="G203" s="60">
        <v>0</v>
      </c>
      <c r="H203" s="60">
        <v>0</v>
      </c>
      <c r="I203" s="60">
        <v>693783266</v>
      </c>
      <c r="J203" s="60">
        <f>Table13[[#This Row],[294065.0]]+Table13[[#This Row],[4952210.0]]+Table13[[#This Row],[-6012492.0000]]</f>
        <v>693783266</v>
      </c>
      <c r="K203" s="57">
        <f>Table13[[#This Row],[-766217.0000]]/درآمدها!$C$10*100</f>
        <v>4.1185630745659979E-2</v>
      </c>
    </row>
    <row r="204" spans="1:11" ht="23.1" customHeight="1">
      <c r="A204" s="56" t="s">
        <v>587</v>
      </c>
      <c r="B204" s="60">
        <v>0</v>
      </c>
      <c r="C204" s="60">
        <v>0</v>
      </c>
      <c r="D204" s="60">
        <v>0</v>
      </c>
      <c r="E204" s="60">
        <f>Table13[[#This Row],[0]]+Table13[[#This Row],[-1609153.0]]+Table13[[#This Row],[3188.0]]</f>
        <v>0</v>
      </c>
      <c r="F204" s="57">
        <f>Table13[[#This Row],[-1605965.0]]/درآمدها!$C$10*100</f>
        <v>0</v>
      </c>
      <c r="G204" s="60">
        <v>0</v>
      </c>
      <c r="H204" s="60">
        <v>0</v>
      </c>
      <c r="I204" s="60">
        <v>109198378</v>
      </c>
      <c r="J204" s="60">
        <f>Table13[[#This Row],[294065.0]]+Table13[[#This Row],[4952210.0]]+Table13[[#This Row],[-6012492.0000]]</f>
        <v>109198378</v>
      </c>
      <c r="K204" s="57">
        <f>Table13[[#This Row],[-766217.0000]]/درآمدها!$C$10*100</f>
        <v>6.482433772527745E-3</v>
      </c>
    </row>
    <row r="205" spans="1:11" ht="23.1" customHeight="1">
      <c r="A205" s="56" t="s">
        <v>425</v>
      </c>
      <c r="B205" s="60">
        <v>0</v>
      </c>
      <c r="C205" s="60">
        <v>0</v>
      </c>
      <c r="D205" s="60">
        <v>0</v>
      </c>
      <c r="E205" s="60">
        <f>Table13[[#This Row],[0]]+Table13[[#This Row],[-1609153.0]]+Table13[[#This Row],[3188.0]]</f>
        <v>0</v>
      </c>
      <c r="F205" s="57">
        <f>Table13[[#This Row],[-1605965.0]]/درآمدها!$C$10*100</f>
        <v>0</v>
      </c>
      <c r="G205" s="60">
        <v>0</v>
      </c>
      <c r="H205" s="60">
        <v>0</v>
      </c>
      <c r="I205" s="60">
        <v>211500533</v>
      </c>
      <c r="J205" s="60">
        <f>Table13[[#This Row],[294065.0]]+Table13[[#This Row],[4952210.0]]+Table13[[#This Row],[-6012492.0000]]</f>
        <v>211500533</v>
      </c>
      <c r="K205" s="57">
        <f>Table13[[#This Row],[-766217.0000]]/درآمدها!$C$10*100</f>
        <v>1.2555481346314675E-2</v>
      </c>
    </row>
    <row r="206" spans="1:11" ht="23.1" customHeight="1">
      <c r="A206" s="56" t="s">
        <v>479</v>
      </c>
      <c r="B206" s="60">
        <v>0</v>
      </c>
      <c r="C206" s="60">
        <v>0</v>
      </c>
      <c r="D206" s="60">
        <v>0</v>
      </c>
      <c r="E206" s="60">
        <f>Table13[[#This Row],[0]]+Table13[[#This Row],[-1609153.0]]+Table13[[#This Row],[3188.0]]</f>
        <v>0</v>
      </c>
      <c r="F206" s="57">
        <f>Table13[[#This Row],[-1605965.0]]/درآمدها!$C$10*100</f>
        <v>0</v>
      </c>
      <c r="G206" s="60">
        <v>0</v>
      </c>
      <c r="H206" s="60">
        <v>0</v>
      </c>
      <c r="I206" s="60">
        <v>1694954635</v>
      </c>
      <c r="J206" s="60">
        <f>Table13[[#This Row],[294065.0]]+Table13[[#This Row],[4952210.0]]+Table13[[#This Row],[-6012492.0000]]</f>
        <v>1694954635</v>
      </c>
      <c r="K206" s="57">
        <f>Table13[[#This Row],[-766217.0000]]/درآمدها!$C$10*100</f>
        <v>0.10061899608826091</v>
      </c>
    </row>
    <row r="207" spans="1:11" ht="23.1" customHeight="1">
      <c r="A207" s="56" t="s">
        <v>481</v>
      </c>
      <c r="B207" s="60">
        <v>0</v>
      </c>
      <c r="C207" s="60">
        <v>0</v>
      </c>
      <c r="D207" s="60">
        <v>0</v>
      </c>
      <c r="E207" s="60">
        <f>Table13[[#This Row],[0]]+Table13[[#This Row],[-1609153.0]]+Table13[[#This Row],[3188.0]]</f>
        <v>0</v>
      </c>
      <c r="F207" s="57">
        <f>Table13[[#This Row],[-1605965.0]]/درآمدها!$C$10*100</f>
        <v>0</v>
      </c>
      <c r="G207" s="60">
        <v>0</v>
      </c>
      <c r="H207" s="60">
        <v>0</v>
      </c>
      <c r="I207" s="60">
        <v>79460653</v>
      </c>
      <c r="J207" s="60">
        <f>Table13[[#This Row],[294065.0]]+Table13[[#This Row],[4952210.0]]+Table13[[#This Row],[-6012492.0000]]</f>
        <v>79460653</v>
      </c>
      <c r="K207" s="57">
        <f>Table13[[#This Row],[-766217.0000]]/درآمدها!$C$10*100</f>
        <v>4.7170885687909036E-3</v>
      </c>
    </row>
    <row r="208" spans="1:11" ht="23.1" customHeight="1">
      <c r="A208" s="56" t="s">
        <v>515</v>
      </c>
      <c r="B208" s="60">
        <v>0</v>
      </c>
      <c r="C208" s="60">
        <v>0</v>
      </c>
      <c r="D208" s="60">
        <v>0</v>
      </c>
      <c r="E208" s="60">
        <f>Table13[[#This Row],[0]]+Table13[[#This Row],[-1609153.0]]+Table13[[#This Row],[3188.0]]</f>
        <v>0</v>
      </c>
      <c r="F208" s="57">
        <f>Table13[[#This Row],[-1605965.0]]/درآمدها!$C$10*100</f>
        <v>0</v>
      </c>
      <c r="G208" s="60">
        <v>0</v>
      </c>
      <c r="H208" s="60">
        <v>0</v>
      </c>
      <c r="I208" s="60">
        <v>-11853964</v>
      </c>
      <c r="J208" s="60">
        <f>Table13[[#This Row],[294065.0]]+Table13[[#This Row],[4952210.0]]+Table13[[#This Row],[-6012492.0000]]</f>
        <v>-11853964</v>
      </c>
      <c r="K208" s="57">
        <f>Table13[[#This Row],[-766217.0000]]/درآمدها!$C$10*100</f>
        <v>-7.0369668468819272E-4</v>
      </c>
    </row>
    <row r="209" spans="1:11" ht="23.1" customHeight="1">
      <c r="A209" s="56" t="s">
        <v>490</v>
      </c>
      <c r="B209" s="60">
        <v>0</v>
      </c>
      <c r="C209" s="60">
        <v>0</v>
      </c>
      <c r="D209" s="60">
        <v>0</v>
      </c>
      <c r="E209" s="60">
        <f>Table13[[#This Row],[0]]+Table13[[#This Row],[-1609153.0]]+Table13[[#This Row],[3188.0]]</f>
        <v>0</v>
      </c>
      <c r="F209" s="57">
        <f>Table13[[#This Row],[-1605965.0]]/درآمدها!$C$10*100</f>
        <v>0</v>
      </c>
      <c r="G209" s="60">
        <v>0</v>
      </c>
      <c r="H209" s="60">
        <v>0</v>
      </c>
      <c r="I209" s="60">
        <v>2684466</v>
      </c>
      <c r="J209" s="60">
        <f>Table13[[#This Row],[294065.0]]+Table13[[#This Row],[4952210.0]]+Table13[[#This Row],[-6012492.0000]]</f>
        <v>2684466</v>
      </c>
      <c r="K209" s="57">
        <f>Table13[[#This Row],[-766217.0000]]/درآمدها!$C$10*100</f>
        <v>1.5936017895432902E-4</v>
      </c>
    </row>
    <row r="210" spans="1:11" ht="23.1" customHeight="1">
      <c r="A210" s="56" t="s">
        <v>516</v>
      </c>
      <c r="B210" s="60">
        <v>0</v>
      </c>
      <c r="C210" s="60">
        <v>0</v>
      </c>
      <c r="D210" s="60">
        <v>0</v>
      </c>
      <c r="E210" s="60">
        <f>Table13[[#This Row],[0]]+Table13[[#This Row],[-1609153.0]]+Table13[[#This Row],[3188.0]]</f>
        <v>0</v>
      </c>
      <c r="F210" s="57">
        <f>Table13[[#This Row],[-1605965.0]]/درآمدها!$C$10*100</f>
        <v>0</v>
      </c>
      <c r="G210" s="60">
        <v>0</v>
      </c>
      <c r="H210" s="60">
        <v>0</v>
      </c>
      <c r="I210" s="60">
        <v>-83724459</v>
      </c>
      <c r="J210" s="60">
        <f>Table13[[#This Row],[294065.0]]+Table13[[#This Row],[4952210.0]]+Table13[[#This Row],[-6012492.0000]]</f>
        <v>-83724459</v>
      </c>
      <c r="K210" s="57">
        <f>Table13[[#This Row],[-766217.0000]]/درآمدها!$C$10*100</f>
        <v>-4.9702044164814836E-3</v>
      </c>
    </row>
    <row r="211" spans="1:11" ht="23.1" customHeight="1">
      <c r="A211" s="56" t="s">
        <v>501</v>
      </c>
      <c r="B211" s="60">
        <v>0</v>
      </c>
      <c r="C211" s="60">
        <v>0</v>
      </c>
      <c r="D211" s="60">
        <v>0</v>
      </c>
      <c r="E211" s="60">
        <f>Table13[[#This Row],[0]]+Table13[[#This Row],[-1609153.0]]+Table13[[#This Row],[3188.0]]</f>
        <v>0</v>
      </c>
      <c r="F211" s="57">
        <f>Table13[[#This Row],[-1605965.0]]/درآمدها!$C$10*100</f>
        <v>0</v>
      </c>
      <c r="G211" s="60">
        <v>0</v>
      </c>
      <c r="H211" s="60">
        <v>0</v>
      </c>
      <c r="I211" s="60">
        <v>132569</v>
      </c>
      <c r="J211" s="60">
        <f>Table13[[#This Row],[294065.0]]+Table13[[#This Row],[4952210.0]]+Table13[[#This Row],[-6012492.0000]]</f>
        <v>132569</v>
      </c>
      <c r="K211" s="57">
        <f>Table13[[#This Row],[-766217.0000]]/درآمدها!$C$10*100</f>
        <v>7.869803366403763E-6</v>
      </c>
    </row>
    <row r="212" spans="1:11" ht="23.1" customHeight="1">
      <c r="A212" s="56" t="s">
        <v>636</v>
      </c>
      <c r="B212" s="60">
        <v>0</v>
      </c>
      <c r="C212" s="60">
        <v>0</v>
      </c>
      <c r="D212" s="60">
        <v>0</v>
      </c>
      <c r="E212" s="60">
        <f>Table13[[#This Row],[0]]+Table13[[#This Row],[-1609153.0]]+Table13[[#This Row],[3188.0]]</f>
        <v>0</v>
      </c>
      <c r="F212" s="57">
        <f>Table13[[#This Row],[-1605965.0]]/درآمدها!$C$10*100</f>
        <v>0</v>
      </c>
      <c r="G212" s="60">
        <v>0</v>
      </c>
      <c r="H212" s="60">
        <v>0</v>
      </c>
      <c r="I212" s="60">
        <v>-407072276</v>
      </c>
      <c r="J212" s="60">
        <f>Table13[[#This Row],[294065.0]]+Table13[[#This Row],[4952210.0]]+Table13[[#This Row],[-6012492.0000]]</f>
        <v>-407072276</v>
      </c>
      <c r="K212" s="57">
        <f>Table13[[#This Row],[-766217.0000]]/درآمدها!$C$10*100</f>
        <v>-2.4165368736540533E-2</v>
      </c>
    </row>
    <row r="213" spans="1:11" ht="23.1" customHeight="1">
      <c r="A213" s="56" t="s">
        <v>488</v>
      </c>
      <c r="B213" s="60">
        <v>0</v>
      </c>
      <c r="C213" s="60">
        <v>0</v>
      </c>
      <c r="D213" s="60">
        <v>0</v>
      </c>
      <c r="E213" s="60">
        <f>Table13[[#This Row],[0]]+Table13[[#This Row],[-1609153.0]]+Table13[[#This Row],[3188.0]]</f>
        <v>0</v>
      </c>
      <c r="F213" s="57">
        <f>Table13[[#This Row],[-1605965.0]]/درآمدها!$C$10*100</f>
        <v>0</v>
      </c>
      <c r="G213" s="60">
        <v>0</v>
      </c>
      <c r="H213" s="60">
        <v>0</v>
      </c>
      <c r="I213" s="60">
        <v>729115</v>
      </c>
      <c r="J213" s="60">
        <f>Table13[[#This Row],[294065.0]]+Table13[[#This Row],[4952210.0]]+Table13[[#This Row],[-6012492.0000]]</f>
        <v>729115</v>
      </c>
      <c r="K213" s="57">
        <f>Table13[[#This Row],[-766217.0000]]/درآمدها!$C$10*100</f>
        <v>4.3283057739708982E-5</v>
      </c>
    </row>
    <row r="214" spans="1:11" ht="23.1" customHeight="1">
      <c r="A214" s="56" t="s">
        <v>480</v>
      </c>
      <c r="B214" s="60">
        <v>0</v>
      </c>
      <c r="C214" s="60">
        <v>0</v>
      </c>
      <c r="D214" s="60">
        <v>0</v>
      </c>
      <c r="E214" s="60">
        <f>Table13[[#This Row],[0]]+Table13[[#This Row],[-1609153.0]]+Table13[[#This Row],[3188.0]]</f>
        <v>0</v>
      </c>
      <c r="F214" s="57">
        <f>Table13[[#This Row],[-1605965.0]]/درآمدها!$C$10*100</f>
        <v>0</v>
      </c>
      <c r="G214" s="60">
        <v>0</v>
      </c>
      <c r="H214" s="60">
        <v>0</v>
      </c>
      <c r="I214" s="60">
        <v>1783047537</v>
      </c>
      <c r="J214" s="60">
        <f>Table13[[#This Row],[294065.0]]+Table13[[#This Row],[4952210.0]]+Table13[[#This Row],[-6012492.0000]]</f>
        <v>1783047537</v>
      </c>
      <c r="K214" s="57">
        <f>Table13[[#This Row],[-766217.0000]]/درآمدها!$C$10*100</f>
        <v>0.10584852800534468</v>
      </c>
    </row>
    <row r="215" spans="1:11" ht="23.1" customHeight="1">
      <c r="A215" s="56" t="s">
        <v>509</v>
      </c>
      <c r="B215" s="60">
        <v>0</v>
      </c>
      <c r="C215" s="60">
        <v>0</v>
      </c>
      <c r="D215" s="60">
        <v>0</v>
      </c>
      <c r="E215" s="60">
        <f>Table13[[#This Row],[0]]+Table13[[#This Row],[-1609153.0]]+Table13[[#This Row],[3188.0]]</f>
        <v>0</v>
      </c>
      <c r="F215" s="57">
        <f>Table13[[#This Row],[-1605965.0]]/درآمدها!$C$10*100</f>
        <v>0</v>
      </c>
      <c r="G215" s="60">
        <v>0</v>
      </c>
      <c r="H215" s="60">
        <v>0</v>
      </c>
      <c r="I215" s="60">
        <v>925933534</v>
      </c>
      <c r="J215" s="60">
        <f>Table13[[#This Row],[294065.0]]+Table13[[#This Row],[4952210.0]]+Table13[[#This Row],[-6012492.0000]]</f>
        <v>925933534</v>
      </c>
      <c r="K215" s="57">
        <f>Table13[[#This Row],[-766217.0000]]/درآمدها!$C$10*100</f>
        <v>5.496695941690239E-2</v>
      </c>
    </row>
    <row r="216" spans="1:11" ht="23.1" customHeight="1">
      <c r="A216" s="56" t="s">
        <v>511</v>
      </c>
      <c r="B216" s="60">
        <v>0</v>
      </c>
      <c r="C216" s="60">
        <v>0</v>
      </c>
      <c r="D216" s="60">
        <v>0</v>
      </c>
      <c r="E216" s="60">
        <f>Table13[[#This Row],[0]]+Table13[[#This Row],[-1609153.0]]+Table13[[#This Row],[3188.0]]</f>
        <v>0</v>
      </c>
      <c r="F216" s="57">
        <f>Table13[[#This Row],[-1605965.0]]/درآمدها!$C$10*100</f>
        <v>0</v>
      </c>
      <c r="G216" s="60">
        <v>0</v>
      </c>
      <c r="H216" s="60">
        <v>0</v>
      </c>
      <c r="I216" s="60">
        <v>135380133</v>
      </c>
      <c r="J216" s="60">
        <f>Table13[[#This Row],[294065.0]]+Table13[[#This Row],[4952210.0]]+Table13[[#This Row],[-6012492.0000]]</f>
        <v>135380133</v>
      </c>
      <c r="K216" s="57">
        <f>Table13[[#This Row],[-766217.0000]]/درآمدها!$C$10*100</f>
        <v>8.0366829834093139E-3</v>
      </c>
    </row>
    <row r="217" spans="1:11" ht="23.1" customHeight="1">
      <c r="A217" s="56" t="s">
        <v>440</v>
      </c>
      <c r="B217" s="60">
        <v>0</v>
      </c>
      <c r="C217" s="60">
        <v>0</v>
      </c>
      <c r="D217" s="60">
        <v>0</v>
      </c>
      <c r="E217" s="60">
        <f>Table13[[#This Row],[0]]+Table13[[#This Row],[-1609153.0]]+Table13[[#This Row],[3188.0]]</f>
        <v>0</v>
      </c>
      <c r="F217" s="57">
        <f>Table13[[#This Row],[-1605965.0]]/درآمدها!$C$10*100</f>
        <v>0</v>
      </c>
      <c r="G217" s="60">
        <v>0</v>
      </c>
      <c r="H217" s="60">
        <v>0</v>
      </c>
      <c r="I217" s="60">
        <v>149315818</v>
      </c>
      <c r="J217" s="60">
        <f>Table13[[#This Row],[294065.0]]+Table13[[#This Row],[4952210.0]]+Table13[[#This Row],[-6012492.0000]]</f>
        <v>149315818</v>
      </c>
      <c r="K217" s="57">
        <f>Table13[[#This Row],[-766217.0000]]/درآمدها!$C$10*100</f>
        <v>8.8639585963063133E-3</v>
      </c>
    </row>
    <row r="218" spans="1:11" ht="23.1" customHeight="1">
      <c r="A218" s="56" t="s">
        <v>487</v>
      </c>
      <c r="B218" s="60">
        <v>0</v>
      </c>
      <c r="C218" s="60">
        <v>0</v>
      </c>
      <c r="D218" s="60">
        <v>0</v>
      </c>
      <c r="E218" s="60">
        <f>Table13[[#This Row],[0]]+Table13[[#This Row],[-1609153.0]]+Table13[[#This Row],[3188.0]]</f>
        <v>0</v>
      </c>
      <c r="F218" s="57">
        <f>Table13[[#This Row],[-1605965.0]]/درآمدها!$C$10*100</f>
        <v>0</v>
      </c>
      <c r="G218" s="60">
        <v>0</v>
      </c>
      <c r="H218" s="60">
        <v>0</v>
      </c>
      <c r="I218" s="60">
        <v>-103663965</v>
      </c>
      <c r="J218" s="60">
        <f>Table13[[#This Row],[294065.0]]+Table13[[#This Row],[4952210.0]]+Table13[[#This Row],[-6012492.0000]]</f>
        <v>-103663965</v>
      </c>
      <c r="K218" s="57">
        <f>Table13[[#This Row],[-766217.0000]]/درآمدها!$C$10*100</f>
        <v>-6.1538898289325702E-3</v>
      </c>
    </row>
    <row r="219" spans="1:11" ht="23.1" customHeight="1">
      <c r="A219" s="56" t="s">
        <v>554</v>
      </c>
      <c r="B219" s="60">
        <v>0</v>
      </c>
      <c r="C219" s="60">
        <v>0</v>
      </c>
      <c r="D219" s="60">
        <v>0</v>
      </c>
      <c r="E219" s="60">
        <f>Table13[[#This Row],[0]]+Table13[[#This Row],[-1609153.0]]+Table13[[#This Row],[3188.0]]</f>
        <v>0</v>
      </c>
      <c r="F219" s="57">
        <f>Table13[[#This Row],[-1605965.0]]/درآمدها!$C$10*100</f>
        <v>0</v>
      </c>
      <c r="G219" s="60">
        <v>0</v>
      </c>
      <c r="H219" s="60">
        <v>0</v>
      </c>
      <c r="I219" s="60">
        <v>5738526</v>
      </c>
      <c r="J219" s="60">
        <f>Table13[[#This Row],[294065.0]]+Table13[[#This Row],[4952210.0]]+Table13[[#This Row],[-6012492.0000]]</f>
        <v>5738526</v>
      </c>
      <c r="K219" s="57">
        <f>Table13[[#This Row],[-766217.0000]]/درآمدها!$C$10*100</f>
        <v>3.4066087270022042E-4</v>
      </c>
    </row>
    <row r="220" spans="1:11" ht="23.1" customHeight="1">
      <c r="A220" s="56" t="s">
        <v>402</v>
      </c>
      <c r="B220" s="60">
        <v>0</v>
      </c>
      <c r="C220" s="60">
        <v>0</v>
      </c>
      <c r="D220" s="60">
        <v>0</v>
      </c>
      <c r="E220" s="60">
        <f>Table13[[#This Row],[0]]+Table13[[#This Row],[-1609153.0]]+Table13[[#This Row],[3188.0]]</f>
        <v>0</v>
      </c>
      <c r="F220" s="57">
        <f>Table13[[#This Row],[-1605965.0]]/درآمدها!$C$10*100</f>
        <v>0</v>
      </c>
      <c r="G220" s="60">
        <v>0</v>
      </c>
      <c r="H220" s="60">
        <v>0</v>
      </c>
      <c r="I220" s="60">
        <v>226221367</v>
      </c>
      <c r="J220" s="60">
        <f>Table13[[#This Row],[294065.0]]+Table13[[#This Row],[4952210.0]]+Table13[[#This Row],[-6012492.0000]]</f>
        <v>226221367</v>
      </c>
      <c r="K220" s="57">
        <f>Table13[[#This Row],[-766217.0000]]/درآمدها!$C$10*100</f>
        <v>1.3429366409711631E-2</v>
      </c>
    </row>
    <row r="221" spans="1:11" ht="23.1" customHeight="1">
      <c r="A221" s="56" t="s">
        <v>654</v>
      </c>
      <c r="B221" s="60">
        <v>0</v>
      </c>
      <c r="C221" s="60">
        <v>0</v>
      </c>
      <c r="D221" s="60">
        <v>0</v>
      </c>
      <c r="E221" s="60">
        <f>Table13[[#This Row],[0]]+Table13[[#This Row],[-1609153.0]]+Table13[[#This Row],[3188.0]]</f>
        <v>0</v>
      </c>
      <c r="F221" s="57">
        <f>Table13[[#This Row],[-1605965.0]]/درآمدها!$C$10*100</f>
        <v>0</v>
      </c>
      <c r="G221" s="60">
        <v>0</v>
      </c>
      <c r="H221" s="60">
        <v>0</v>
      </c>
      <c r="I221" s="60">
        <v>-1000255000</v>
      </c>
      <c r="J221" s="60">
        <f>Table13[[#This Row],[294065.0]]+Table13[[#This Row],[4952210.0]]+Table13[[#This Row],[-6012492.0000]]</f>
        <v>-1000255000</v>
      </c>
      <c r="K221" s="57">
        <f>Table13[[#This Row],[-766217.0000]]/درآمدها!$C$10*100</f>
        <v>-5.9378966170539081E-2</v>
      </c>
    </row>
    <row r="222" spans="1:11" ht="23.1" customHeight="1">
      <c r="A222" s="56" t="s">
        <v>592</v>
      </c>
      <c r="B222" s="60">
        <v>0</v>
      </c>
      <c r="C222" s="60">
        <v>0</v>
      </c>
      <c r="D222" s="60">
        <v>0</v>
      </c>
      <c r="E222" s="60">
        <f>Table13[[#This Row],[0]]+Table13[[#This Row],[-1609153.0]]+Table13[[#This Row],[3188.0]]</f>
        <v>0</v>
      </c>
      <c r="F222" s="57">
        <f>Table13[[#This Row],[-1605965.0]]/درآمدها!$C$10*100</f>
        <v>0</v>
      </c>
      <c r="G222" s="60">
        <v>0</v>
      </c>
      <c r="H222" s="60">
        <v>0</v>
      </c>
      <c r="I222" s="60">
        <v>44641482</v>
      </c>
      <c r="J222" s="60">
        <f>Table13[[#This Row],[294065.0]]+Table13[[#This Row],[4952210.0]]+Table13[[#This Row],[-6012492.0000]]</f>
        <v>44641482</v>
      </c>
      <c r="K222" s="57">
        <f>Table13[[#This Row],[-766217.0000]]/درآمدها!$C$10*100</f>
        <v>2.6500892767151673E-3</v>
      </c>
    </row>
    <row r="223" spans="1:11" ht="23.1" customHeight="1">
      <c r="A223" s="56" t="s">
        <v>463</v>
      </c>
      <c r="B223" s="60">
        <v>0</v>
      </c>
      <c r="C223" s="60">
        <v>0</v>
      </c>
      <c r="D223" s="60">
        <v>0</v>
      </c>
      <c r="E223" s="60">
        <f>Table13[[#This Row],[0]]+Table13[[#This Row],[-1609153.0]]+Table13[[#This Row],[3188.0]]</f>
        <v>0</v>
      </c>
      <c r="F223" s="57">
        <f>Table13[[#This Row],[-1605965.0]]/درآمدها!$C$10*100</f>
        <v>0</v>
      </c>
      <c r="G223" s="60">
        <v>0</v>
      </c>
      <c r="H223" s="60">
        <v>0</v>
      </c>
      <c r="I223" s="60">
        <v>2982158778</v>
      </c>
      <c r="J223" s="60">
        <f>Table13[[#This Row],[294065.0]]+Table13[[#This Row],[4952210.0]]+Table13[[#This Row],[-6012492.0000]]</f>
        <v>2982158778</v>
      </c>
      <c r="K223" s="57">
        <f>Table13[[#This Row],[-766217.0000]]/درآمدها!$C$10*100</f>
        <v>0.17703236194174304</v>
      </c>
    </row>
    <row r="224" spans="1:11" ht="23.1" customHeight="1">
      <c r="A224" s="56" t="s">
        <v>473</v>
      </c>
      <c r="B224" s="60">
        <v>0</v>
      </c>
      <c r="C224" s="60">
        <v>0</v>
      </c>
      <c r="D224" s="60">
        <v>0</v>
      </c>
      <c r="E224" s="60">
        <f>Table13[[#This Row],[0]]+Table13[[#This Row],[-1609153.0]]+Table13[[#This Row],[3188.0]]</f>
        <v>0</v>
      </c>
      <c r="F224" s="57">
        <f>Table13[[#This Row],[-1605965.0]]/درآمدها!$C$10*100</f>
        <v>0</v>
      </c>
      <c r="G224" s="60">
        <v>0</v>
      </c>
      <c r="H224" s="60">
        <v>0</v>
      </c>
      <c r="I224" s="60">
        <v>168443298</v>
      </c>
      <c r="J224" s="60">
        <f>Table13[[#This Row],[294065.0]]+Table13[[#This Row],[4952210.0]]+Table13[[#This Row],[-6012492.0000]]</f>
        <v>168443298</v>
      </c>
      <c r="K224" s="57">
        <f>Table13[[#This Row],[-766217.0000]]/درآمدها!$C$10*100</f>
        <v>9.9994390366416903E-3</v>
      </c>
    </row>
    <row r="225" spans="1:11" ht="23.1" customHeight="1">
      <c r="A225" s="56" t="s">
        <v>552</v>
      </c>
      <c r="B225" s="60">
        <v>0</v>
      </c>
      <c r="C225" s="60">
        <v>0</v>
      </c>
      <c r="D225" s="60">
        <v>0</v>
      </c>
      <c r="E225" s="60">
        <f>Table13[[#This Row],[0]]+Table13[[#This Row],[-1609153.0]]+Table13[[#This Row],[3188.0]]</f>
        <v>0</v>
      </c>
      <c r="F225" s="57">
        <f>Table13[[#This Row],[-1605965.0]]/درآمدها!$C$10*100</f>
        <v>0</v>
      </c>
      <c r="G225" s="60">
        <v>0</v>
      </c>
      <c r="H225" s="60">
        <v>0</v>
      </c>
      <c r="I225" s="60">
        <v>9124094</v>
      </c>
      <c r="J225" s="60">
        <f>Table13[[#This Row],[294065.0]]+Table13[[#This Row],[4952210.0]]+Table13[[#This Row],[-6012492.0000]]</f>
        <v>9124094</v>
      </c>
      <c r="K225" s="57">
        <f>Table13[[#This Row],[-766217.0000]]/درآمدها!$C$10*100</f>
        <v>5.4164115046944901E-4</v>
      </c>
    </row>
    <row r="226" spans="1:11" ht="23.1" customHeight="1">
      <c r="A226" s="56" t="s">
        <v>517</v>
      </c>
      <c r="B226" s="60">
        <v>0</v>
      </c>
      <c r="C226" s="60">
        <v>0</v>
      </c>
      <c r="D226" s="60">
        <v>0</v>
      </c>
      <c r="E226" s="60">
        <f>Table13[[#This Row],[0]]+Table13[[#This Row],[-1609153.0]]+Table13[[#This Row],[3188.0]]</f>
        <v>0</v>
      </c>
      <c r="F226" s="57">
        <f>Table13[[#This Row],[-1605965.0]]/درآمدها!$C$10*100</f>
        <v>0</v>
      </c>
      <c r="G226" s="60">
        <v>0</v>
      </c>
      <c r="H226" s="60">
        <v>0</v>
      </c>
      <c r="I226" s="60">
        <v>156553383</v>
      </c>
      <c r="J226" s="60">
        <f>Table13[[#This Row],[294065.0]]+Table13[[#This Row],[4952210.0]]+Table13[[#This Row],[-6012492.0000]]</f>
        <v>156553383</v>
      </c>
      <c r="K226" s="57">
        <f>Table13[[#This Row],[-766217.0000]]/درآمدها!$C$10*100</f>
        <v>9.2936081629588947E-3</v>
      </c>
    </row>
    <row r="227" spans="1:11" ht="23.1" customHeight="1">
      <c r="A227" s="56" t="s">
        <v>428</v>
      </c>
      <c r="B227" s="60">
        <v>0</v>
      </c>
      <c r="C227" s="60">
        <v>0</v>
      </c>
      <c r="D227" s="60">
        <v>0</v>
      </c>
      <c r="E227" s="60">
        <f>Table13[[#This Row],[0]]+Table13[[#This Row],[-1609153.0]]+Table13[[#This Row],[3188.0]]</f>
        <v>0</v>
      </c>
      <c r="F227" s="57">
        <f>Table13[[#This Row],[-1605965.0]]/درآمدها!$C$10*100</f>
        <v>0</v>
      </c>
      <c r="G227" s="60">
        <v>0</v>
      </c>
      <c r="H227" s="60">
        <v>0</v>
      </c>
      <c r="I227" s="60">
        <v>165177469</v>
      </c>
      <c r="J227" s="60">
        <f>Table13[[#This Row],[294065.0]]+Table13[[#This Row],[4952210.0]]+Table13[[#This Row],[-6012492.0000]]</f>
        <v>165177469</v>
      </c>
      <c r="K227" s="57">
        <f>Table13[[#This Row],[-766217.0000]]/درآمدها!$C$10*100</f>
        <v>9.8055669243205679E-3</v>
      </c>
    </row>
    <row r="228" spans="1:11" ht="23.1" customHeight="1">
      <c r="A228" s="56" t="s">
        <v>427</v>
      </c>
      <c r="B228" s="60">
        <v>0</v>
      </c>
      <c r="C228" s="60">
        <v>0</v>
      </c>
      <c r="D228" s="60">
        <v>0</v>
      </c>
      <c r="E228" s="60">
        <f>Table13[[#This Row],[0]]+Table13[[#This Row],[-1609153.0]]+Table13[[#This Row],[3188.0]]</f>
        <v>0</v>
      </c>
      <c r="F228" s="57">
        <f>Table13[[#This Row],[-1605965.0]]/درآمدها!$C$10*100</f>
        <v>0</v>
      </c>
      <c r="G228" s="60">
        <v>0</v>
      </c>
      <c r="H228" s="60">
        <v>0</v>
      </c>
      <c r="I228" s="60">
        <v>195807315</v>
      </c>
      <c r="J228" s="60">
        <f>Table13[[#This Row],[294065.0]]+Table13[[#This Row],[4952210.0]]+Table13[[#This Row],[-6012492.0000]]</f>
        <v>195807315</v>
      </c>
      <c r="K228" s="57">
        <f>Table13[[#This Row],[-766217.0000]]/درآمدها!$C$10*100</f>
        <v>1.1623871846008358E-2</v>
      </c>
    </row>
    <row r="229" spans="1:11" ht="23.1" customHeight="1">
      <c r="A229" s="56" t="s">
        <v>429</v>
      </c>
      <c r="B229" s="60">
        <v>0</v>
      </c>
      <c r="C229" s="60">
        <v>0</v>
      </c>
      <c r="D229" s="60">
        <v>0</v>
      </c>
      <c r="E229" s="60">
        <f>Table13[[#This Row],[0]]+Table13[[#This Row],[-1609153.0]]+Table13[[#This Row],[3188.0]]</f>
        <v>0</v>
      </c>
      <c r="F229" s="57">
        <f>Table13[[#This Row],[-1605965.0]]/درآمدها!$C$10*100</f>
        <v>0</v>
      </c>
      <c r="G229" s="60">
        <v>0</v>
      </c>
      <c r="H229" s="60">
        <v>0</v>
      </c>
      <c r="I229" s="60">
        <v>203492617</v>
      </c>
      <c r="J229" s="60">
        <f>Table13[[#This Row],[294065.0]]+Table13[[#This Row],[4952210.0]]+Table13[[#This Row],[-6012492.0000]]</f>
        <v>203492617</v>
      </c>
      <c r="K229" s="57">
        <f>Table13[[#This Row],[-766217.0000]]/درآمدها!$C$10*100</f>
        <v>1.2080100795094717E-2</v>
      </c>
    </row>
    <row r="230" spans="1:11" ht="23.1" customHeight="1">
      <c r="A230" s="56" t="s">
        <v>577</v>
      </c>
      <c r="B230" s="60">
        <v>0</v>
      </c>
      <c r="C230" s="60">
        <v>0</v>
      </c>
      <c r="D230" s="60">
        <v>0</v>
      </c>
      <c r="E230" s="60">
        <f>Table13[[#This Row],[0]]+Table13[[#This Row],[-1609153.0]]+Table13[[#This Row],[3188.0]]</f>
        <v>0</v>
      </c>
      <c r="F230" s="57">
        <f>Table13[[#This Row],[-1605965.0]]/درآمدها!$C$10*100</f>
        <v>0</v>
      </c>
      <c r="G230" s="60">
        <v>0</v>
      </c>
      <c r="H230" s="60">
        <v>0</v>
      </c>
      <c r="I230" s="60">
        <v>3344143</v>
      </c>
      <c r="J230" s="60">
        <f>Table13[[#This Row],[294065.0]]+Table13[[#This Row],[4952210.0]]+Table13[[#This Row],[-6012492.0000]]</f>
        <v>3344143</v>
      </c>
      <c r="K230" s="57">
        <f>Table13[[#This Row],[-766217.0000]]/درآمدها!$C$10*100</f>
        <v>1.9852113117799471E-4</v>
      </c>
    </row>
    <row r="231" spans="1:11" ht="23.1" customHeight="1">
      <c r="A231" s="56" t="s">
        <v>578</v>
      </c>
      <c r="B231" s="60">
        <v>0</v>
      </c>
      <c r="C231" s="60">
        <v>0</v>
      </c>
      <c r="D231" s="60">
        <v>0</v>
      </c>
      <c r="E231" s="60">
        <f>Table13[[#This Row],[0]]+Table13[[#This Row],[-1609153.0]]+Table13[[#This Row],[3188.0]]</f>
        <v>0</v>
      </c>
      <c r="F231" s="57">
        <f>Table13[[#This Row],[-1605965.0]]/درآمدها!$C$10*100</f>
        <v>0</v>
      </c>
      <c r="G231" s="60">
        <v>0</v>
      </c>
      <c r="H231" s="60">
        <v>0</v>
      </c>
      <c r="I231" s="60">
        <v>3648070</v>
      </c>
      <c r="J231" s="60">
        <f>Table13[[#This Row],[294065.0]]+Table13[[#This Row],[4952210.0]]+Table13[[#This Row],[-6012492.0000]]</f>
        <v>3648070</v>
      </c>
      <c r="K231" s="57">
        <f>Table13[[#This Row],[-766217.0000]]/درآمدها!$C$10*100</f>
        <v>2.1656340145038869E-4</v>
      </c>
    </row>
    <row r="232" spans="1:11" ht="23.1" customHeight="1">
      <c r="A232" s="56" t="s">
        <v>579</v>
      </c>
      <c r="B232" s="60">
        <v>0</v>
      </c>
      <c r="C232" s="60">
        <v>0</v>
      </c>
      <c r="D232" s="60">
        <v>0</v>
      </c>
      <c r="E232" s="60">
        <f>Table13[[#This Row],[0]]+Table13[[#This Row],[-1609153.0]]+Table13[[#This Row],[3188.0]]</f>
        <v>0</v>
      </c>
      <c r="F232" s="57">
        <f>Table13[[#This Row],[-1605965.0]]/درآمدها!$C$10*100</f>
        <v>0</v>
      </c>
      <c r="G232" s="60">
        <v>0</v>
      </c>
      <c r="H232" s="60">
        <v>0</v>
      </c>
      <c r="I232" s="60">
        <v>3321147</v>
      </c>
      <c r="J232" s="60">
        <f>Table13[[#This Row],[294065.0]]+Table13[[#This Row],[4952210.0]]+Table13[[#This Row],[-6012492.0000]]</f>
        <v>3321147</v>
      </c>
      <c r="K232" s="57">
        <f>Table13[[#This Row],[-766217.0000]]/درآمدها!$C$10*100</f>
        <v>1.9715600058023942E-4</v>
      </c>
    </row>
    <row r="233" spans="1:11" ht="23.1" customHeight="1">
      <c r="A233" s="56" t="s">
        <v>445</v>
      </c>
      <c r="B233" s="60">
        <v>0</v>
      </c>
      <c r="C233" s="60">
        <v>0</v>
      </c>
      <c r="D233" s="60">
        <v>0</v>
      </c>
      <c r="E233" s="60">
        <f>Table13[[#This Row],[0]]+Table13[[#This Row],[-1609153.0]]+Table13[[#This Row],[3188.0]]</f>
        <v>0</v>
      </c>
      <c r="F233" s="57">
        <f>Table13[[#This Row],[-1605965.0]]/درآمدها!$C$10*100</f>
        <v>0</v>
      </c>
      <c r="G233" s="60">
        <v>0</v>
      </c>
      <c r="H233" s="60">
        <v>0</v>
      </c>
      <c r="I233" s="60">
        <v>453677170</v>
      </c>
      <c r="J233" s="60">
        <f>Table13[[#This Row],[294065.0]]+Table13[[#This Row],[4952210.0]]+Table13[[#This Row],[-6012492.0000]]</f>
        <v>453677170</v>
      </c>
      <c r="K233" s="57">
        <f>Table13[[#This Row],[-766217.0000]]/درآمدها!$C$10*100</f>
        <v>2.6932013666291006E-2</v>
      </c>
    </row>
    <row r="234" spans="1:11" ht="23.1" customHeight="1">
      <c r="A234" s="56" t="s">
        <v>512</v>
      </c>
      <c r="B234" s="60">
        <v>0</v>
      </c>
      <c r="C234" s="60">
        <v>0</v>
      </c>
      <c r="D234" s="60">
        <v>0</v>
      </c>
      <c r="E234" s="60">
        <f>Table13[[#This Row],[0]]+Table13[[#This Row],[-1609153.0]]+Table13[[#This Row],[3188.0]]</f>
        <v>0</v>
      </c>
      <c r="F234" s="57">
        <f>Table13[[#This Row],[-1605965.0]]/درآمدها!$C$10*100</f>
        <v>0</v>
      </c>
      <c r="G234" s="60">
        <v>0</v>
      </c>
      <c r="H234" s="60">
        <v>0</v>
      </c>
      <c r="I234" s="60">
        <v>-89208702</v>
      </c>
      <c r="J234" s="60">
        <f>Table13[[#This Row],[294065.0]]+Table13[[#This Row],[4952210.0]]+Table13[[#This Row],[-6012492.0000]]</f>
        <v>-89208702</v>
      </c>
      <c r="K234" s="57">
        <f>Table13[[#This Row],[-766217.0000]]/درآمدها!$C$10*100</f>
        <v>-5.295770076806117E-3</v>
      </c>
    </row>
    <row r="235" spans="1:11" ht="23.1" customHeight="1">
      <c r="A235" s="56" t="s">
        <v>572</v>
      </c>
      <c r="B235" s="60">
        <v>0</v>
      </c>
      <c r="C235" s="60">
        <v>0</v>
      </c>
      <c r="D235" s="60">
        <v>0</v>
      </c>
      <c r="E235" s="60">
        <f>Table13[[#This Row],[0]]+Table13[[#This Row],[-1609153.0]]+Table13[[#This Row],[3188.0]]</f>
        <v>0</v>
      </c>
      <c r="F235" s="57">
        <f>Table13[[#This Row],[-1605965.0]]/درآمدها!$C$10*100</f>
        <v>0</v>
      </c>
      <c r="G235" s="60">
        <v>0</v>
      </c>
      <c r="H235" s="60">
        <v>0</v>
      </c>
      <c r="I235" s="60">
        <v>29817859</v>
      </c>
      <c r="J235" s="60">
        <f>Table13[[#This Row],[294065.0]]+Table13[[#This Row],[4952210.0]]+Table13[[#This Row],[-6012492.0000]]</f>
        <v>29817859</v>
      </c>
      <c r="K235" s="57">
        <f>Table13[[#This Row],[-766217.0000]]/درآمدها!$C$10*100</f>
        <v>1.7701022647613903E-3</v>
      </c>
    </row>
    <row r="236" spans="1:11" ht="23.1" customHeight="1">
      <c r="A236" s="56" t="s">
        <v>438</v>
      </c>
      <c r="B236" s="60">
        <v>0</v>
      </c>
      <c r="C236" s="60">
        <v>0</v>
      </c>
      <c r="D236" s="60">
        <v>0</v>
      </c>
      <c r="E236" s="60">
        <f>Table13[[#This Row],[0]]+Table13[[#This Row],[-1609153.0]]+Table13[[#This Row],[3188.0]]</f>
        <v>0</v>
      </c>
      <c r="F236" s="57">
        <f>Table13[[#This Row],[-1605965.0]]/درآمدها!$C$10*100</f>
        <v>0</v>
      </c>
      <c r="G236" s="60">
        <v>0</v>
      </c>
      <c r="H236" s="60">
        <v>0</v>
      </c>
      <c r="I236" s="60">
        <v>25756557</v>
      </c>
      <c r="J236" s="60">
        <f>Table13[[#This Row],[294065.0]]+Table13[[#This Row],[4952210.0]]+Table13[[#This Row],[-6012492.0000]]</f>
        <v>25756557</v>
      </c>
      <c r="K236" s="57">
        <f>Table13[[#This Row],[-766217.0000]]/درآمدها!$C$10*100</f>
        <v>1.5290078297759688E-3</v>
      </c>
    </row>
    <row r="237" spans="1:11" ht="23.1" customHeight="1">
      <c r="A237" s="56" t="s">
        <v>581</v>
      </c>
      <c r="B237" s="60">
        <v>0</v>
      </c>
      <c r="C237" s="60">
        <v>0</v>
      </c>
      <c r="D237" s="60">
        <v>0</v>
      </c>
      <c r="E237" s="60">
        <f>Table13[[#This Row],[0]]+Table13[[#This Row],[-1609153.0]]+Table13[[#This Row],[3188.0]]</f>
        <v>0</v>
      </c>
      <c r="F237" s="57">
        <f>Table13[[#This Row],[-1605965.0]]/درآمدها!$C$10*100</f>
        <v>0</v>
      </c>
      <c r="G237" s="60">
        <v>0</v>
      </c>
      <c r="H237" s="60">
        <v>0</v>
      </c>
      <c r="I237" s="60">
        <v>164296688</v>
      </c>
      <c r="J237" s="60">
        <f>Table13[[#This Row],[294065.0]]+Table13[[#This Row],[4952210.0]]+Table13[[#This Row],[-6012492.0000]]</f>
        <v>164296688</v>
      </c>
      <c r="K237" s="57">
        <f>Table13[[#This Row],[-766217.0000]]/درآمدها!$C$10*100</f>
        <v>9.7532803921836081E-3</v>
      </c>
    </row>
    <row r="238" spans="1:11" ht="23.1" customHeight="1">
      <c r="A238" s="56" t="s">
        <v>583</v>
      </c>
      <c r="B238" s="60">
        <v>0</v>
      </c>
      <c r="C238" s="60">
        <v>0</v>
      </c>
      <c r="D238" s="60">
        <v>0</v>
      </c>
      <c r="E238" s="60">
        <f>Table13[[#This Row],[0]]+Table13[[#This Row],[-1609153.0]]+Table13[[#This Row],[3188.0]]</f>
        <v>0</v>
      </c>
      <c r="F238" s="57">
        <f>Table13[[#This Row],[-1605965.0]]/درآمدها!$C$10*100</f>
        <v>0</v>
      </c>
      <c r="G238" s="60">
        <v>0</v>
      </c>
      <c r="H238" s="60">
        <v>0</v>
      </c>
      <c r="I238" s="60">
        <v>13173611</v>
      </c>
      <c r="J238" s="60">
        <f>Table13[[#This Row],[294065.0]]+Table13[[#This Row],[4952210.0]]+Table13[[#This Row],[-6012492.0000]]</f>
        <v>13173611</v>
      </c>
      <c r="K238" s="57">
        <f>Table13[[#This Row],[-766217.0000]]/درآمدها!$C$10*100</f>
        <v>7.8203598273724351E-4</v>
      </c>
    </row>
    <row r="239" spans="1:11" ht="23.1" customHeight="1">
      <c r="A239" s="56" t="s">
        <v>532</v>
      </c>
      <c r="B239" s="60">
        <v>0</v>
      </c>
      <c r="C239" s="60">
        <v>0</v>
      </c>
      <c r="D239" s="60">
        <v>0</v>
      </c>
      <c r="E239" s="60">
        <f>Table13[[#This Row],[0]]+Table13[[#This Row],[-1609153.0]]+Table13[[#This Row],[3188.0]]</f>
        <v>0</v>
      </c>
      <c r="F239" s="57">
        <f>Table13[[#This Row],[-1605965.0]]/درآمدها!$C$10*100</f>
        <v>0</v>
      </c>
      <c r="G239" s="60">
        <v>0</v>
      </c>
      <c r="H239" s="60">
        <v>0</v>
      </c>
      <c r="I239" s="60">
        <v>704858460</v>
      </c>
      <c r="J239" s="60">
        <f>Table13[[#This Row],[294065.0]]+Table13[[#This Row],[4952210.0]]+Table13[[#This Row],[-6012492.0000]]</f>
        <v>704858460</v>
      </c>
      <c r="K239" s="57">
        <f>Table13[[#This Row],[-766217.0000]]/درآمدها!$C$10*100</f>
        <v>4.1843096661709545E-2</v>
      </c>
    </row>
    <row r="240" spans="1:11" ht="23.1" customHeight="1">
      <c r="A240" s="56" t="s">
        <v>475</v>
      </c>
      <c r="B240" s="60">
        <v>0</v>
      </c>
      <c r="C240" s="60">
        <v>0</v>
      </c>
      <c r="D240" s="60">
        <v>0</v>
      </c>
      <c r="E240" s="60">
        <f>Table13[[#This Row],[0]]+Table13[[#This Row],[-1609153.0]]+Table13[[#This Row],[3188.0]]</f>
        <v>0</v>
      </c>
      <c r="F240" s="57">
        <f>Table13[[#This Row],[-1605965.0]]/درآمدها!$C$10*100</f>
        <v>0</v>
      </c>
      <c r="G240" s="60">
        <v>0</v>
      </c>
      <c r="H240" s="60">
        <v>0</v>
      </c>
      <c r="I240" s="60">
        <v>354768878</v>
      </c>
      <c r="J240" s="60">
        <f>Table13[[#This Row],[294065.0]]+Table13[[#This Row],[4952210.0]]+Table13[[#This Row],[-6012492.0000]]</f>
        <v>354768878</v>
      </c>
      <c r="K240" s="57">
        <f>Table13[[#This Row],[-766217.0000]]/درآمدها!$C$10*100</f>
        <v>2.1060438793229837E-2</v>
      </c>
    </row>
    <row r="241" spans="1:11" ht="23.1" customHeight="1">
      <c r="A241" s="56" t="s">
        <v>474</v>
      </c>
      <c r="B241" s="60">
        <v>0</v>
      </c>
      <c r="C241" s="60">
        <v>0</v>
      </c>
      <c r="D241" s="60">
        <v>0</v>
      </c>
      <c r="E241" s="60">
        <f>Table13[[#This Row],[0]]+Table13[[#This Row],[-1609153.0]]+Table13[[#This Row],[3188.0]]</f>
        <v>0</v>
      </c>
      <c r="F241" s="57">
        <f>Table13[[#This Row],[-1605965.0]]/درآمدها!$C$10*100</f>
        <v>0</v>
      </c>
      <c r="G241" s="60">
        <v>0</v>
      </c>
      <c r="H241" s="60">
        <v>0</v>
      </c>
      <c r="I241" s="60">
        <v>-2284966157</v>
      </c>
      <c r="J241" s="60">
        <f>Table13[[#This Row],[294065.0]]+Table13[[#This Row],[4952210.0]]+Table13[[#This Row],[-6012492.0000]]</f>
        <v>-2284966157</v>
      </c>
      <c r="K241" s="57">
        <f>Table13[[#This Row],[-766217.0000]]/درآمدها!$C$10*100</f>
        <v>-0.1356443388309278</v>
      </c>
    </row>
    <row r="242" spans="1:11" ht="23.1" customHeight="1">
      <c r="A242" s="56" t="s">
        <v>460</v>
      </c>
      <c r="B242" s="60">
        <v>0</v>
      </c>
      <c r="C242" s="60">
        <v>0</v>
      </c>
      <c r="D242" s="60">
        <v>0</v>
      </c>
      <c r="E242" s="60">
        <f>Table13[[#This Row],[0]]+Table13[[#This Row],[-1609153.0]]+Table13[[#This Row],[3188.0]]</f>
        <v>0</v>
      </c>
      <c r="F242" s="57">
        <f>Table13[[#This Row],[-1605965.0]]/درآمدها!$C$10*100</f>
        <v>0</v>
      </c>
      <c r="G242" s="60">
        <v>0</v>
      </c>
      <c r="H242" s="60">
        <v>0</v>
      </c>
      <c r="I242" s="60">
        <v>23992977419</v>
      </c>
      <c r="J242" s="60">
        <f>Table13[[#This Row],[294065.0]]+Table13[[#This Row],[4952210.0]]+Table13[[#This Row],[-6012492.0000]]</f>
        <v>23992977419</v>
      </c>
      <c r="K242" s="57">
        <f>Table13[[#This Row],[-766217.0000]]/درآمدها!$C$10*100</f>
        <v>1.4243149941697959</v>
      </c>
    </row>
    <row r="243" spans="1:11" ht="23.1" customHeight="1">
      <c r="A243" s="56" t="s">
        <v>461</v>
      </c>
      <c r="B243" s="60">
        <v>0</v>
      </c>
      <c r="C243" s="60">
        <v>0</v>
      </c>
      <c r="D243" s="60">
        <v>0</v>
      </c>
      <c r="E243" s="60">
        <f>Table13[[#This Row],[0]]+Table13[[#This Row],[-1609153.0]]+Table13[[#This Row],[3188.0]]</f>
        <v>0</v>
      </c>
      <c r="F243" s="57">
        <f>Table13[[#This Row],[-1605965.0]]/درآمدها!$C$10*100</f>
        <v>0</v>
      </c>
      <c r="G243" s="60">
        <v>0</v>
      </c>
      <c r="H243" s="60">
        <v>0</v>
      </c>
      <c r="I243" s="60">
        <v>2289371887</v>
      </c>
      <c r="J243" s="60">
        <f>Table13[[#This Row],[294065.0]]+Table13[[#This Row],[4952210.0]]+Table13[[#This Row],[-6012492.0000]]</f>
        <v>2289371887</v>
      </c>
      <c r="K243" s="57">
        <f>Table13[[#This Row],[-766217.0000]]/درآمدها!$C$10*100</f>
        <v>0.13590587983059943</v>
      </c>
    </row>
    <row r="244" spans="1:11" ht="23.1" customHeight="1">
      <c r="A244" s="56" t="s">
        <v>505</v>
      </c>
      <c r="B244" s="60">
        <v>0</v>
      </c>
      <c r="C244" s="60">
        <v>0</v>
      </c>
      <c r="D244" s="60">
        <v>0</v>
      </c>
      <c r="E244" s="60">
        <f>Table13[[#This Row],[0]]+Table13[[#This Row],[-1609153.0]]+Table13[[#This Row],[3188.0]]</f>
        <v>0</v>
      </c>
      <c r="F244" s="57">
        <f>Table13[[#This Row],[-1605965.0]]/درآمدها!$C$10*100</f>
        <v>0</v>
      </c>
      <c r="G244" s="60">
        <v>0</v>
      </c>
      <c r="H244" s="60">
        <v>0</v>
      </c>
      <c r="I244" s="60">
        <v>-69835880</v>
      </c>
      <c r="J244" s="60">
        <f>Table13[[#This Row],[294065.0]]+Table13[[#This Row],[4952210.0]]+Table13[[#This Row],[-6012492.0000]]</f>
        <v>-69835880</v>
      </c>
      <c r="K244" s="57">
        <f>Table13[[#This Row],[-766217.0000]]/درآمدها!$C$10*100</f>
        <v>-4.1457251960848257E-3</v>
      </c>
    </row>
    <row r="245" spans="1:11" ht="23.1" customHeight="1">
      <c r="A245" s="56" t="s">
        <v>504</v>
      </c>
      <c r="B245" s="60">
        <v>0</v>
      </c>
      <c r="C245" s="60">
        <v>0</v>
      </c>
      <c r="D245" s="60">
        <v>0</v>
      </c>
      <c r="E245" s="60">
        <f>Table13[[#This Row],[0]]+Table13[[#This Row],[-1609153.0]]+Table13[[#This Row],[3188.0]]</f>
        <v>0</v>
      </c>
      <c r="F245" s="57">
        <f>Table13[[#This Row],[-1605965.0]]/درآمدها!$C$10*100</f>
        <v>0</v>
      </c>
      <c r="G245" s="60">
        <v>0</v>
      </c>
      <c r="H245" s="60">
        <v>0</v>
      </c>
      <c r="I245" s="60">
        <v>21037585</v>
      </c>
      <c r="J245" s="60">
        <f>Table13[[#This Row],[294065.0]]+Table13[[#This Row],[4952210.0]]+Table13[[#This Row],[-6012492.0000]]</f>
        <v>21037585</v>
      </c>
      <c r="K245" s="57">
        <f>Table13[[#This Row],[-766217.0000]]/درآمدها!$C$10*100</f>
        <v>1.2488715857704689E-3</v>
      </c>
    </row>
    <row r="246" spans="1:11" ht="23.1" customHeight="1">
      <c r="A246" s="56" t="s">
        <v>503</v>
      </c>
      <c r="B246" s="60">
        <v>0</v>
      </c>
      <c r="C246" s="60">
        <v>0</v>
      </c>
      <c r="D246" s="60">
        <v>0</v>
      </c>
      <c r="E246" s="60">
        <f>Table13[[#This Row],[0]]+Table13[[#This Row],[-1609153.0]]+Table13[[#This Row],[3188.0]]</f>
        <v>0</v>
      </c>
      <c r="F246" s="57">
        <f>Table13[[#This Row],[-1605965.0]]/درآمدها!$C$10*100</f>
        <v>0</v>
      </c>
      <c r="G246" s="60">
        <v>0</v>
      </c>
      <c r="H246" s="60">
        <v>0</v>
      </c>
      <c r="I246" s="60">
        <v>4978720</v>
      </c>
      <c r="J246" s="60">
        <f>Table13[[#This Row],[294065.0]]+Table13[[#This Row],[4952210.0]]+Table13[[#This Row],[-6012492.0000]]</f>
        <v>4978720</v>
      </c>
      <c r="K246" s="57">
        <f>Table13[[#This Row],[-766217.0000]]/درآمدها!$C$10*100</f>
        <v>2.9555587970326203E-4</v>
      </c>
    </row>
    <row r="247" spans="1:11" ht="23.1" customHeight="1">
      <c r="A247" s="56" t="s">
        <v>485</v>
      </c>
      <c r="B247" s="60">
        <v>0</v>
      </c>
      <c r="C247" s="60">
        <v>0</v>
      </c>
      <c r="D247" s="60">
        <v>0</v>
      </c>
      <c r="E247" s="60">
        <f>Table13[[#This Row],[0]]+Table13[[#This Row],[-1609153.0]]+Table13[[#This Row],[3188.0]]</f>
        <v>0</v>
      </c>
      <c r="F247" s="57">
        <f>Table13[[#This Row],[-1605965.0]]/درآمدها!$C$10*100</f>
        <v>0</v>
      </c>
      <c r="G247" s="60">
        <v>0</v>
      </c>
      <c r="H247" s="60">
        <v>0</v>
      </c>
      <c r="I247" s="60">
        <v>141963463</v>
      </c>
      <c r="J247" s="60">
        <f>Table13[[#This Row],[294065.0]]+Table13[[#This Row],[4952210.0]]+Table13[[#This Row],[-6012492.0000]]</f>
        <v>141963463</v>
      </c>
      <c r="K247" s="57">
        <f>Table13[[#This Row],[-766217.0000]]/درآمدها!$C$10*100</f>
        <v>8.4274946557923499E-3</v>
      </c>
    </row>
    <row r="248" spans="1:11" ht="23.1" customHeight="1">
      <c r="A248" s="56" t="s">
        <v>477</v>
      </c>
      <c r="B248" s="60">
        <v>0</v>
      </c>
      <c r="C248" s="60">
        <v>0</v>
      </c>
      <c r="D248" s="60">
        <v>0</v>
      </c>
      <c r="E248" s="60">
        <f>Table13[[#This Row],[0]]+Table13[[#This Row],[-1609153.0]]+Table13[[#This Row],[3188.0]]</f>
        <v>0</v>
      </c>
      <c r="F248" s="57">
        <f>Table13[[#This Row],[-1605965.0]]/درآمدها!$C$10*100</f>
        <v>0</v>
      </c>
      <c r="G248" s="60">
        <v>0</v>
      </c>
      <c r="H248" s="60">
        <v>0</v>
      </c>
      <c r="I248" s="60">
        <v>3119148647</v>
      </c>
      <c r="J248" s="60">
        <f>Table13[[#This Row],[294065.0]]+Table13[[#This Row],[4952210.0]]+Table13[[#This Row],[-6012492.0000]]</f>
        <v>3119148647</v>
      </c>
      <c r="K248" s="57">
        <f>Table13[[#This Row],[-766217.0000]]/درآمدها!$C$10*100</f>
        <v>0.18516460501681647</v>
      </c>
    </row>
    <row r="249" spans="1:11" ht="23.1" customHeight="1">
      <c r="A249" s="56" t="s">
        <v>547</v>
      </c>
      <c r="B249" s="60">
        <v>0</v>
      </c>
      <c r="C249" s="60">
        <v>0</v>
      </c>
      <c r="D249" s="60">
        <v>0</v>
      </c>
      <c r="E249" s="60">
        <f>Table13[[#This Row],[0]]+Table13[[#This Row],[-1609153.0]]+Table13[[#This Row],[3188.0]]</f>
        <v>0</v>
      </c>
      <c r="F249" s="57">
        <f>Table13[[#This Row],[-1605965.0]]/درآمدها!$C$10*100</f>
        <v>0</v>
      </c>
      <c r="G249" s="60">
        <v>0</v>
      </c>
      <c r="H249" s="60">
        <v>0</v>
      </c>
      <c r="I249" s="60">
        <v>2783523074</v>
      </c>
      <c r="J249" s="60">
        <f>Table13[[#This Row],[294065.0]]+Table13[[#This Row],[4952210.0]]+Table13[[#This Row],[-6012492.0000]]</f>
        <v>2783523074</v>
      </c>
      <c r="K249" s="57">
        <f>Table13[[#This Row],[-766217.0000]]/درآمدها!$C$10*100</f>
        <v>0.16524058609650635</v>
      </c>
    </row>
    <row r="250" spans="1:11" ht="23.1" customHeight="1">
      <c r="A250" s="56" t="s">
        <v>555</v>
      </c>
      <c r="B250" s="60">
        <v>0</v>
      </c>
      <c r="C250" s="60">
        <v>0</v>
      </c>
      <c r="D250" s="60">
        <v>0</v>
      </c>
      <c r="E250" s="60">
        <f>Table13[[#This Row],[0]]+Table13[[#This Row],[-1609153.0]]+Table13[[#This Row],[3188.0]]</f>
        <v>0</v>
      </c>
      <c r="F250" s="57">
        <f>Table13[[#This Row],[-1605965.0]]/درآمدها!$C$10*100</f>
        <v>0</v>
      </c>
      <c r="G250" s="60">
        <v>0</v>
      </c>
      <c r="H250" s="60">
        <v>0</v>
      </c>
      <c r="I250" s="60">
        <v>11502044</v>
      </c>
      <c r="J250" s="60">
        <f>Table13[[#This Row],[294065.0]]+Table13[[#This Row],[4952210.0]]+Table13[[#This Row],[-6012492.0000]]</f>
        <v>11502044</v>
      </c>
      <c r="K250" s="57">
        <f>Table13[[#This Row],[-766217.0000]]/درآمدها!$C$10*100</f>
        <v>6.8280536619967115E-4</v>
      </c>
    </row>
    <row r="251" spans="1:11" ht="23.1" customHeight="1">
      <c r="A251" s="56" t="s">
        <v>549</v>
      </c>
      <c r="B251" s="60">
        <v>0</v>
      </c>
      <c r="C251" s="60">
        <v>0</v>
      </c>
      <c r="D251" s="60">
        <v>0</v>
      </c>
      <c r="E251" s="60">
        <f>Table13[[#This Row],[0]]+Table13[[#This Row],[-1609153.0]]+Table13[[#This Row],[3188.0]]</f>
        <v>0</v>
      </c>
      <c r="F251" s="57">
        <f>Table13[[#This Row],[-1605965.0]]/درآمدها!$C$10*100</f>
        <v>0</v>
      </c>
      <c r="G251" s="60">
        <v>0</v>
      </c>
      <c r="H251" s="60">
        <v>0</v>
      </c>
      <c r="I251" s="60">
        <v>374906</v>
      </c>
      <c r="J251" s="60">
        <f>Table13[[#This Row],[294065.0]]+Table13[[#This Row],[4952210.0]]+Table13[[#This Row],[-6012492.0000]]</f>
        <v>374906</v>
      </c>
      <c r="K251" s="57">
        <f>Table13[[#This Row],[-766217.0000]]/درآمدها!$C$10*100</f>
        <v>2.2255855447992888E-5</v>
      </c>
    </row>
    <row r="252" spans="1:11" ht="23.1" customHeight="1">
      <c r="A252" s="56" t="s">
        <v>469</v>
      </c>
      <c r="B252" s="60">
        <v>0</v>
      </c>
      <c r="C252" s="60">
        <v>0</v>
      </c>
      <c r="D252" s="60">
        <v>0</v>
      </c>
      <c r="E252" s="60">
        <f>Table13[[#This Row],[0]]+Table13[[#This Row],[-1609153.0]]+Table13[[#This Row],[3188.0]]</f>
        <v>0</v>
      </c>
      <c r="F252" s="57">
        <f>Table13[[#This Row],[-1605965.0]]/درآمدها!$C$10*100</f>
        <v>0</v>
      </c>
      <c r="G252" s="60">
        <v>0</v>
      </c>
      <c r="H252" s="60">
        <v>0</v>
      </c>
      <c r="I252" s="60">
        <v>-15527987</v>
      </c>
      <c r="J252" s="60">
        <f>Table13[[#This Row],[294065.0]]+Table13[[#This Row],[4952210.0]]+Table13[[#This Row],[-6012492.0000]]</f>
        <v>-15527987</v>
      </c>
      <c r="K252" s="57">
        <f>Table13[[#This Row],[-766217.0000]]/درآمدها!$C$10*100</f>
        <v>-9.2180075557689854E-4</v>
      </c>
    </row>
    <row r="253" spans="1:11" ht="23.1" customHeight="1">
      <c r="A253" s="56" t="s">
        <v>467</v>
      </c>
      <c r="B253" s="60">
        <v>0</v>
      </c>
      <c r="C253" s="60">
        <v>0</v>
      </c>
      <c r="D253" s="60">
        <v>0</v>
      </c>
      <c r="E253" s="60">
        <f>Table13[[#This Row],[0]]+Table13[[#This Row],[-1609153.0]]+Table13[[#This Row],[3188.0]]</f>
        <v>0</v>
      </c>
      <c r="F253" s="57">
        <f>Table13[[#This Row],[-1605965.0]]/درآمدها!$C$10*100</f>
        <v>0</v>
      </c>
      <c r="G253" s="60">
        <v>0</v>
      </c>
      <c r="H253" s="60">
        <v>0</v>
      </c>
      <c r="I253" s="60">
        <v>-41533874</v>
      </c>
      <c r="J253" s="60">
        <f>Table13[[#This Row],[294065.0]]+Table13[[#This Row],[4952210.0]]+Table13[[#This Row],[-6012492.0000]]</f>
        <v>-41533874</v>
      </c>
      <c r="K253" s="57">
        <f>Table13[[#This Row],[-766217.0000]]/درآمدها!$C$10*100</f>
        <v>-2.465609768686418E-3</v>
      </c>
    </row>
    <row r="254" spans="1:11" ht="23.1" customHeight="1">
      <c r="A254" s="56" t="s">
        <v>465</v>
      </c>
      <c r="B254" s="60">
        <v>0</v>
      </c>
      <c r="C254" s="60">
        <v>0</v>
      </c>
      <c r="D254" s="60">
        <v>0</v>
      </c>
      <c r="E254" s="60">
        <f>Table13[[#This Row],[0]]+Table13[[#This Row],[-1609153.0]]+Table13[[#This Row],[3188.0]]</f>
        <v>0</v>
      </c>
      <c r="F254" s="57">
        <f>Table13[[#This Row],[-1605965.0]]/درآمدها!$C$10*100</f>
        <v>0</v>
      </c>
      <c r="G254" s="60">
        <v>0</v>
      </c>
      <c r="H254" s="60">
        <v>0</v>
      </c>
      <c r="I254" s="60">
        <v>360596753</v>
      </c>
      <c r="J254" s="60">
        <f>Table13[[#This Row],[294065.0]]+Table13[[#This Row],[4952210.0]]+Table13[[#This Row],[-6012492.0000]]</f>
        <v>360596753</v>
      </c>
      <c r="K254" s="57">
        <f>Table13[[#This Row],[-766217.0000]]/درآمدها!$C$10*100</f>
        <v>2.1406403764633257E-2</v>
      </c>
    </row>
    <row r="255" spans="1:11" ht="23.1" customHeight="1">
      <c r="A255" s="56" t="s">
        <v>529</v>
      </c>
      <c r="B255" s="60">
        <v>0</v>
      </c>
      <c r="C255" s="60">
        <v>0</v>
      </c>
      <c r="D255" s="60">
        <v>0</v>
      </c>
      <c r="E255" s="60">
        <f>Table13[[#This Row],[0]]+Table13[[#This Row],[-1609153.0]]+Table13[[#This Row],[3188.0]]</f>
        <v>0</v>
      </c>
      <c r="F255" s="57">
        <f>Table13[[#This Row],[-1605965.0]]/درآمدها!$C$10*100</f>
        <v>0</v>
      </c>
      <c r="G255" s="60">
        <v>0</v>
      </c>
      <c r="H255" s="60">
        <v>0</v>
      </c>
      <c r="I255" s="60">
        <v>-304212930</v>
      </c>
      <c r="J255" s="60">
        <f>Table13[[#This Row],[294065.0]]+Table13[[#This Row],[4952210.0]]+Table13[[#This Row],[-6012492.0000]]</f>
        <v>-304212930</v>
      </c>
      <c r="K255" s="57">
        <f>Table13[[#This Row],[-766217.0000]]/درآمدها!$C$10*100</f>
        <v>-1.8059244171846754E-2</v>
      </c>
    </row>
    <row r="256" spans="1:11" ht="23.1" customHeight="1">
      <c r="A256" s="56" t="s">
        <v>523</v>
      </c>
      <c r="B256" s="60">
        <v>0</v>
      </c>
      <c r="C256" s="60">
        <v>0</v>
      </c>
      <c r="D256" s="60">
        <v>0</v>
      </c>
      <c r="E256" s="60">
        <f>Table13[[#This Row],[0]]+Table13[[#This Row],[-1609153.0]]+Table13[[#This Row],[3188.0]]</f>
        <v>0</v>
      </c>
      <c r="F256" s="57">
        <f>Table13[[#This Row],[-1605965.0]]/درآمدها!$C$10*100</f>
        <v>0</v>
      </c>
      <c r="G256" s="60">
        <v>0</v>
      </c>
      <c r="H256" s="60">
        <v>0</v>
      </c>
      <c r="I256" s="60">
        <v>18890407371</v>
      </c>
      <c r="J256" s="60">
        <f>Table13[[#This Row],[294065.0]]+Table13[[#This Row],[4952210.0]]+Table13[[#This Row],[-6012492.0000]]</f>
        <v>18890407371</v>
      </c>
      <c r="K256" s="57">
        <f>Table13[[#This Row],[-766217.0000]]/درآمدها!$C$10*100</f>
        <v>1.1214069014704362</v>
      </c>
    </row>
    <row r="257" spans="1:11" ht="23.1" customHeight="1">
      <c r="A257" s="56" t="s">
        <v>524</v>
      </c>
      <c r="B257" s="60">
        <v>0</v>
      </c>
      <c r="C257" s="60">
        <v>0</v>
      </c>
      <c r="D257" s="60">
        <v>0</v>
      </c>
      <c r="E257" s="60">
        <f>Table13[[#This Row],[0]]+Table13[[#This Row],[-1609153.0]]+Table13[[#This Row],[3188.0]]</f>
        <v>0</v>
      </c>
      <c r="F257" s="57">
        <f>Table13[[#This Row],[-1605965.0]]/درآمدها!$C$10*100</f>
        <v>0</v>
      </c>
      <c r="G257" s="60">
        <v>0</v>
      </c>
      <c r="H257" s="60">
        <v>0</v>
      </c>
      <c r="I257" s="60">
        <v>20568020244</v>
      </c>
      <c r="J257" s="60">
        <f>Table13[[#This Row],[294065.0]]+Table13[[#This Row],[4952210.0]]+Table13[[#This Row],[-6012492.0000]]</f>
        <v>20568020244</v>
      </c>
      <c r="K257" s="57">
        <f>Table13[[#This Row],[-766217.0000]]/درآمدها!$C$10*100</f>
        <v>1.2209964241752742</v>
      </c>
    </row>
    <row r="258" spans="1:11" ht="23.1" customHeight="1">
      <c r="A258" s="56" t="s">
        <v>522</v>
      </c>
      <c r="B258" s="60">
        <v>0</v>
      </c>
      <c r="C258" s="60">
        <v>0</v>
      </c>
      <c r="D258" s="60">
        <v>0</v>
      </c>
      <c r="E258" s="60">
        <f>Table13[[#This Row],[0]]+Table13[[#This Row],[-1609153.0]]+Table13[[#This Row],[3188.0]]</f>
        <v>0</v>
      </c>
      <c r="F258" s="57">
        <f>Table13[[#This Row],[-1605965.0]]/درآمدها!$C$10*100</f>
        <v>0</v>
      </c>
      <c r="G258" s="60">
        <v>0</v>
      </c>
      <c r="H258" s="60">
        <v>0</v>
      </c>
      <c r="I258" s="60">
        <v>9520918680</v>
      </c>
      <c r="J258" s="60">
        <f>Table13[[#This Row],[294065.0]]+Table13[[#This Row],[4952210.0]]+Table13[[#This Row],[-6012492.0000]]</f>
        <v>9520918680</v>
      </c>
      <c r="K258" s="57">
        <f>Table13[[#This Row],[-766217.0000]]/درآمدها!$C$10*100</f>
        <v>0.56519818267559141</v>
      </c>
    </row>
    <row r="259" spans="1:11" ht="23.1" customHeight="1">
      <c r="A259" s="56" t="s">
        <v>534</v>
      </c>
      <c r="B259" s="60">
        <v>0</v>
      </c>
      <c r="C259" s="60">
        <v>0</v>
      </c>
      <c r="D259" s="60">
        <v>0</v>
      </c>
      <c r="E259" s="60">
        <f>Table13[[#This Row],[0]]+Table13[[#This Row],[-1609153.0]]+Table13[[#This Row],[3188.0]]</f>
        <v>0</v>
      </c>
      <c r="F259" s="57">
        <f>Table13[[#This Row],[-1605965.0]]/درآمدها!$C$10*100</f>
        <v>0</v>
      </c>
      <c r="G259" s="60">
        <v>0</v>
      </c>
      <c r="H259" s="60">
        <v>0</v>
      </c>
      <c r="I259" s="60">
        <v>2057829662</v>
      </c>
      <c r="J259" s="60">
        <f>Table13[[#This Row],[294065.0]]+Table13[[#This Row],[4952210.0]]+Table13[[#This Row],[-6012492.0000]]</f>
        <v>2057829662</v>
      </c>
      <c r="K259" s="57">
        <f>Table13[[#This Row],[-766217.0000]]/درآمدها!$C$10*100</f>
        <v>0.12216064691966536</v>
      </c>
    </row>
    <row r="260" spans="1:11" ht="23.1" customHeight="1">
      <c r="A260" s="56" t="s">
        <v>553</v>
      </c>
      <c r="B260" s="60">
        <v>0</v>
      </c>
      <c r="C260" s="60">
        <v>0</v>
      </c>
      <c r="D260" s="60">
        <v>0</v>
      </c>
      <c r="E260" s="60">
        <f>Table13[[#This Row],[0]]+Table13[[#This Row],[-1609153.0]]+Table13[[#This Row],[3188.0]]</f>
        <v>0</v>
      </c>
      <c r="F260" s="57">
        <f>Table13[[#This Row],[-1605965.0]]/درآمدها!$C$10*100</f>
        <v>0</v>
      </c>
      <c r="G260" s="60">
        <v>0</v>
      </c>
      <c r="H260" s="60">
        <v>0</v>
      </c>
      <c r="I260" s="60">
        <v>863177444</v>
      </c>
      <c r="J260" s="60">
        <f>Table13[[#This Row],[294065.0]]+Table13[[#This Row],[4952210.0]]+Table13[[#This Row],[-6012492.0000]]</f>
        <v>863177444</v>
      </c>
      <c r="K260" s="57">
        <f>Table13[[#This Row],[-766217.0000]]/درآمدها!$C$10*100</f>
        <v>5.1241517659445242E-2</v>
      </c>
    </row>
    <row r="261" spans="1:11" ht="23.1" customHeight="1">
      <c r="A261" s="56" t="s">
        <v>559</v>
      </c>
      <c r="B261" s="60">
        <v>0</v>
      </c>
      <c r="C261" s="60">
        <v>0</v>
      </c>
      <c r="D261" s="60">
        <v>0</v>
      </c>
      <c r="E261" s="60">
        <f>Table13[[#This Row],[0]]+Table13[[#This Row],[-1609153.0]]+Table13[[#This Row],[3188.0]]</f>
        <v>0</v>
      </c>
      <c r="F261" s="57">
        <f>Table13[[#This Row],[-1605965.0]]/درآمدها!$C$10*100</f>
        <v>0</v>
      </c>
      <c r="G261" s="60">
        <v>0</v>
      </c>
      <c r="H261" s="60">
        <v>0</v>
      </c>
      <c r="I261" s="60">
        <v>165957261</v>
      </c>
      <c r="J261" s="60">
        <f>Table13[[#This Row],[294065.0]]+Table13[[#This Row],[4952210.0]]+Table13[[#This Row],[-6012492.0000]]</f>
        <v>165957261</v>
      </c>
      <c r="K261" s="57">
        <f>Table13[[#This Row],[-766217.0000]]/درآمدها!$C$10*100</f>
        <v>9.8518583627918137E-3</v>
      </c>
    </row>
    <row r="262" spans="1:11" ht="23.1" customHeight="1">
      <c r="A262" s="56" t="s">
        <v>491</v>
      </c>
      <c r="B262" s="60">
        <v>0</v>
      </c>
      <c r="C262" s="60">
        <v>0</v>
      </c>
      <c r="D262" s="60">
        <v>0</v>
      </c>
      <c r="E262" s="60">
        <f>Table13[[#This Row],[0]]+Table13[[#This Row],[-1609153.0]]+Table13[[#This Row],[3188.0]]</f>
        <v>0</v>
      </c>
      <c r="F262" s="57">
        <f>Table13[[#This Row],[-1605965.0]]/درآمدها!$C$10*100</f>
        <v>0</v>
      </c>
      <c r="G262" s="60">
        <v>0</v>
      </c>
      <c r="H262" s="60">
        <v>0</v>
      </c>
      <c r="I262" s="60">
        <v>-1784273177</v>
      </c>
      <c r="J262" s="60">
        <f>Table13[[#This Row],[294065.0]]+Table13[[#This Row],[4952210.0]]+Table13[[#This Row],[-6012492.0000]]</f>
        <v>-1784273177</v>
      </c>
      <c r="K262" s="57">
        <f>Table13[[#This Row],[-766217.0000]]/درآمدها!$C$10*100</f>
        <v>-0.10592128668797786</v>
      </c>
    </row>
    <row r="263" spans="1:11" ht="23.1" customHeight="1">
      <c r="A263" s="56" t="s">
        <v>492</v>
      </c>
      <c r="B263" s="60">
        <v>0</v>
      </c>
      <c r="C263" s="60">
        <v>0</v>
      </c>
      <c r="D263" s="60">
        <v>0</v>
      </c>
      <c r="E263" s="60">
        <f>Table13[[#This Row],[0]]+Table13[[#This Row],[-1609153.0]]+Table13[[#This Row],[3188.0]]</f>
        <v>0</v>
      </c>
      <c r="F263" s="57">
        <f>Table13[[#This Row],[-1605965.0]]/درآمدها!$C$10*100</f>
        <v>0</v>
      </c>
      <c r="G263" s="60">
        <v>0</v>
      </c>
      <c r="H263" s="60">
        <v>0</v>
      </c>
      <c r="I263" s="60">
        <v>-829924587</v>
      </c>
      <c r="J263" s="60">
        <f>Table13[[#This Row],[294065.0]]+Table13[[#This Row],[4952210.0]]+Table13[[#This Row],[-6012492.0000]]</f>
        <v>-829924587</v>
      </c>
      <c r="K263" s="57">
        <f>Table13[[#This Row],[-766217.0000]]/درآمدها!$C$10*100</f>
        <v>-4.9267500762877094E-2</v>
      </c>
    </row>
    <row r="264" spans="1:11" ht="23.1" customHeight="1">
      <c r="A264" s="56" t="s">
        <v>493</v>
      </c>
      <c r="B264" s="60">
        <v>0</v>
      </c>
      <c r="C264" s="60">
        <v>0</v>
      </c>
      <c r="D264" s="60">
        <v>0</v>
      </c>
      <c r="E264" s="60">
        <f>Table13[[#This Row],[0]]+Table13[[#This Row],[-1609153.0]]+Table13[[#This Row],[3188.0]]</f>
        <v>0</v>
      </c>
      <c r="F264" s="57">
        <f>Table13[[#This Row],[-1605965.0]]/درآمدها!$C$10*100</f>
        <v>0</v>
      </c>
      <c r="G264" s="60">
        <v>0</v>
      </c>
      <c r="H264" s="60">
        <v>0</v>
      </c>
      <c r="I264" s="60">
        <v>-2250070946</v>
      </c>
      <c r="J264" s="60">
        <f>Table13[[#This Row],[294065.0]]+Table13[[#This Row],[4952210.0]]+Table13[[#This Row],[-6012492.0000]]</f>
        <v>-2250070946</v>
      </c>
      <c r="K264" s="57">
        <f>Table13[[#This Row],[-766217.0000]]/درآمدها!$C$10*100</f>
        <v>-0.13357282551334099</v>
      </c>
    </row>
    <row r="265" spans="1:11" ht="23.1" customHeight="1">
      <c r="A265" s="56" t="s">
        <v>489</v>
      </c>
      <c r="B265" s="60">
        <v>0</v>
      </c>
      <c r="C265" s="60">
        <v>0</v>
      </c>
      <c r="D265" s="60">
        <v>0</v>
      </c>
      <c r="E265" s="60">
        <f>Table13[[#This Row],[0]]+Table13[[#This Row],[-1609153.0]]+Table13[[#This Row],[3188.0]]</f>
        <v>0</v>
      </c>
      <c r="F265" s="57">
        <f>Table13[[#This Row],[-1605965.0]]/درآمدها!$C$10*100</f>
        <v>0</v>
      </c>
      <c r="G265" s="60">
        <v>0</v>
      </c>
      <c r="H265" s="60">
        <v>0</v>
      </c>
      <c r="I265" s="60">
        <v>1870409896</v>
      </c>
      <c r="J265" s="60">
        <f>Table13[[#This Row],[294065.0]]+Table13[[#This Row],[4952210.0]]+Table13[[#This Row],[-6012492.0000]]</f>
        <v>1870409896</v>
      </c>
      <c r="K265" s="57">
        <f>Table13[[#This Row],[-766217.0000]]/درآمدها!$C$10*100</f>
        <v>0.11103469209314179</v>
      </c>
    </row>
    <row r="266" spans="1:11" ht="23.1" customHeight="1">
      <c r="A266" s="56" t="s">
        <v>531</v>
      </c>
      <c r="B266" s="60">
        <v>0</v>
      </c>
      <c r="C266" s="60">
        <v>0</v>
      </c>
      <c r="D266" s="60">
        <v>0</v>
      </c>
      <c r="E266" s="60">
        <f>Table13[[#This Row],[0]]+Table13[[#This Row],[-1609153.0]]+Table13[[#This Row],[3188.0]]</f>
        <v>0</v>
      </c>
      <c r="F266" s="57">
        <f>Table13[[#This Row],[-1605965.0]]/درآمدها!$C$10*100</f>
        <v>0</v>
      </c>
      <c r="G266" s="60">
        <v>0</v>
      </c>
      <c r="H266" s="60">
        <v>0</v>
      </c>
      <c r="I266" s="60">
        <v>40520467</v>
      </c>
      <c r="J266" s="60">
        <f>Table13[[#This Row],[294065.0]]+Table13[[#This Row],[4952210.0]]+Table13[[#This Row],[-6012492.0000]]</f>
        <v>40520467</v>
      </c>
      <c r="K266" s="57">
        <f>Table13[[#This Row],[-766217.0000]]/درآمدها!$C$10*100</f>
        <v>2.4054500494448371E-3</v>
      </c>
    </row>
    <row r="267" spans="1:11" ht="23.1" customHeight="1">
      <c r="A267" s="56" t="s">
        <v>486</v>
      </c>
      <c r="B267" s="60">
        <v>0</v>
      </c>
      <c r="C267" s="60">
        <v>0</v>
      </c>
      <c r="D267" s="60">
        <v>0</v>
      </c>
      <c r="E267" s="60">
        <f>Table13[[#This Row],[0]]+Table13[[#This Row],[-1609153.0]]+Table13[[#This Row],[3188.0]]</f>
        <v>0</v>
      </c>
      <c r="F267" s="57">
        <f>Table13[[#This Row],[-1605965.0]]/درآمدها!$C$10*100</f>
        <v>0</v>
      </c>
      <c r="G267" s="60">
        <v>0</v>
      </c>
      <c r="H267" s="60">
        <v>0</v>
      </c>
      <c r="I267" s="60">
        <v>273440790</v>
      </c>
      <c r="J267" s="60">
        <f>Table13[[#This Row],[294065.0]]+Table13[[#This Row],[4952210.0]]+Table13[[#This Row],[-6012492.0000]]</f>
        <v>273440790</v>
      </c>
      <c r="K267" s="57">
        <f>Table13[[#This Row],[-766217.0000]]/درآمدها!$C$10*100</f>
        <v>1.6232492133561423E-2</v>
      </c>
    </row>
    <row r="268" spans="1:11" ht="23.1" customHeight="1">
      <c r="A268" s="56" t="s">
        <v>502</v>
      </c>
      <c r="B268" s="60">
        <v>0</v>
      </c>
      <c r="C268" s="60">
        <v>0</v>
      </c>
      <c r="D268" s="60">
        <v>0</v>
      </c>
      <c r="E268" s="60">
        <f>Table13[[#This Row],[0]]+Table13[[#This Row],[-1609153.0]]+Table13[[#This Row],[3188.0]]</f>
        <v>0</v>
      </c>
      <c r="F268" s="57">
        <f>Table13[[#This Row],[-1605965.0]]/درآمدها!$C$10*100</f>
        <v>0</v>
      </c>
      <c r="G268" s="60">
        <v>0</v>
      </c>
      <c r="H268" s="60">
        <v>0</v>
      </c>
      <c r="I268" s="60">
        <v>674828</v>
      </c>
      <c r="J268" s="60">
        <f>Table13[[#This Row],[294065.0]]+Table13[[#This Row],[4952210.0]]+Table13[[#This Row],[-6012492.0000]]</f>
        <v>674828</v>
      </c>
      <c r="K268" s="57">
        <f>Table13[[#This Row],[-766217.0000]]/درآمدها!$C$10*100</f>
        <v>4.0060373587667698E-5</v>
      </c>
    </row>
    <row r="269" spans="1:11" ht="23.1" customHeight="1">
      <c r="A269" s="56" t="s">
        <v>484</v>
      </c>
      <c r="B269" s="60">
        <v>0</v>
      </c>
      <c r="C269" s="60">
        <v>0</v>
      </c>
      <c r="D269" s="60">
        <v>0</v>
      </c>
      <c r="E269" s="60">
        <f>Table13[[#This Row],[0]]+Table13[[#This Row],[-1609153.0]]+Table13[[#This Row],[3188.0]]</f>
        <v>0</v>
      </c>
      <c r="F269" s="57">
        <f>Table13[[#This Row],[-1605965.0]]/درآمدها!$C$10*100</f>
        <v>0</v>
      </c>
      <c r="G269" s="60">
        <v>0</v>
      </c>
      <c r="H269" s="60">
        <v>0</v>
      </c>
      <c r="I269" s="60">
        <v>8371606</v>
      </c>
      <c r="J269" s="60">
        <f>Table13[[#This Row],[294065.0]]+Table13[[#This Row],[4952210.0]]+Table13[[#This Row],[-6012492.0000]]</f>
        <v>8371606</v>
      </c>
      <c r="K269" s="57">
        <f>Table13[[#This Row],[-766217.0000]]/درآمدها!$C$10*100</f>
        <v>4.9697058196868007E-4</v>
      </c>
    </row>
    <row r="270" spans="1:11" ht="23.1" customHeight="1">
      <c r="A270" s="56" t="s">
        <v>551</v>
      </c>
      <c r="B270" s="60">
        <v>0</v>
      </c>
      <c r="C270" s="60">
        <v>0</v>
      </c>
      <c r="D270" s="60">
        <v>0</v>
      </c>
      <c r="E270" s="60">
        <f>Table13[[#This Row],[0]]+Table13[[#This Row],[-1609153.0]]+Table13[[#This Row],[3188.0]]</f>
        <v>0</v>
      </c>
      <c r="F270" s="57">
        <f>Table13[[#This Row],[-1605965.0]]/درآمدها!$C$10*100</f>
        <v>0</v>
      </c>
      <c r="G270" s="60">
        <v>0</v>
      </c>
      <c r="H270" s="60">
        <v>0</v>
      </c>
      <c r="I270" s="60">
        <v>249937</v>
      </c>
      <c r="J270" s="60">
        <f>Table13[[#This Row],[294065.0]]+Table13[[#This Row],[4952210.0]]+Table13[[#This Row],[-6012492.0000]]</f>
        <v>249937</v>
      </c>
      <c r="K270" s="57">
        <f>Table13[[#This Row],[-766217.0000]]/درآمدها!$C$10*100</f>
        <v>1.4837217177385795E-5</v>
      </c>
    </row>
    <row r="271" spans="1:11" ht="23.1" customHeight="1">
      <c r="A271" s="56" t="s">
        <v>562</v>
      </c>
      <c r="B271" s="60">
        <v>0</v>
      </c>
      <c r="C271" s="60">
        <v>0</v>
      </c>
      <c r="D271" s="60">
        <v>0</v>
      </c>
      <c r="E271" s="60">
        <f>Table13[[#This Row],[0]]+Table13[[#This Row],[-1609153.0]]+Table13[[#This Row],[3188.0]]</f>
        <v>0</v>
      </c>
      <c r="F271" s="57">
        <f>Table13[[#This Row],[-1605965.0]]/درآمدها!$C$10*100</f>
        <v>0</v>
      </c>
      <c r="G271" s="60">
        <v>0</v>
      </c>
      <c r="H271" s="60">
        <v>0</v>
      </c>
      <c r="I271" s="60">
        <v>49604225</v>
      </c>
      <c r="J271" s="60">
        <f>Table13[[#This Row],[294065.0]]+Table13[[#This Row],[4952210.0]]+Table13[[#This Row],[-6012492.0000]]</f>
        <v>49604225</v>
      </c>
      <c r="K271" s="57">
        <f>Table13[[#This Row],[-766217.0000]]/درآمدها!$C$10*100</f>
        <v>2.9446967005321736E-3</v>
      </c>
    </row>
    <row r="272" spans="1:11" ht="23.1" customHeight="1">
      <c r="A272" s="56" t="s">
        <v>570</v>
      </c>
      <c r="B272" s="60">
        <v>0</v>
      </c>
      <c r="C272" s="60">
        <v>0</v>
      </c>
      <c r="D272" s="60">
        <v>0</v>
      </c>
      <c r="E272" s="60">
        <f>Table13[[#This Row],[0]]+Table13[[#This Row],[-1609153.0]]+Table13[[#This Row],[3188.0]]</f>
        <v>0</v>
      </c>
      <c r="F272" s="57">
        <f>Table13[[#This Row],[-1605965.0]]/درآمدها!$C$10*100</f>
        <v>0</v>
      </c>
      <c r="G272" s="60">
        <v>0</v>
      </c>
      <c r="H272" s="60">
        <v>0</v>
      </c>
      <c r="I272" s="60">
        <v>207306067</v>
      </c>
      <c r="J272" s="60">
        <f>Table13[[#This Row],[294065.0]]+Table13[[#This Row],[4952210.0]]+Table13[[#This Row],[-6012492.0000]]</f>
        <v>207306067</v>
      </c>
      <c r="K272" s="57">
        <f>Table13[[#This Row],[-766217.0000]]/درآمدها!$C$10*100</f>
        <v>1.2306481786484956E-2</v>
      </c>
    </row>
    <row r="273" spans="1:11" ht="23.1" customHeight="1">
      <c r="A273" s="56" t="s">
        <v>526</v>
      </c>
      <c r="B273" s="60">
        <v>0</v>
      </c>
      <c r="C273" s="60">
        <v>0</v>
      </c>
      <c r="D273" s="60">
        <v>0</v>
      </c>
      <c r="E273" s="60">
        <f>Table13[[#This Row],[0]]+Table13[[#This Row],[-1609153.0]]+Table13[[#This Row],[3188.0]]</f>
        <v>0</v>
      </c>
      <c r="F273" s="57">
        <f>Table13[[#This Row],[-1605965.0]]/درآمدها!$C$10*100</f>
        <v>0</v>
      </c>
      <c r="G273" s="60">
        <v>0</v>
      </c>
      <c r="H273" s="60">
        <v>0</v>
      </c>
      <c r="I273" s="60">
        <v>-69811054</v>
      </c>
      <c r="J273" s="60">
        <f>Table13[[#This Row],[294065.0]]+Table13[[#This Row],[4952210.0]]+Table13[[#This Row],[-6012492.0000]]</f>
        <v>-69811054</v>
      </c>
      <c r="K273" s="57">
        <f>Table13[[#This Row],[-766217.0000]]/درآمدها!$C$10*100</f>
        <v>-4.1442514296811082E-3</v>
      </c>
    </row>
    <row r="274" spans="1:11" ht="23.1" customHeight="1">
      <c r="A274" s="56" t="s">
        <v>520</v>
      </c>
      <c r="B274" s="60">
        <v>0</v>
      </c>
      <c r="C274" s="60">
        <v>0</v>
      </c>
      <c r="D274" s="60">
        <v>0</v>
      </c>
      <c r="E274" s="60">
        <f>Table13[[#This Row],[0]]+Table13[[#This Row],[-1609153.0]]+Table13[[#This Row],[3188.0]]</f>
        <v>0</v>
      </c>
      <c r="F274" s="57">
        <f>Table13[[#This Row],[-1605965.0]]/درآمدها!$C$10*100</f>
        <v>0</v>
      </c>
      <c r="G274" s="60">
        <v>0</v>
      </c>
      <c r="H274" s="60">
        <v>0</v>
      </c>
      <c r="I274" s="60">
        <v>202200302</v>
      </c>
      <c r="J274" s="60">
        <f>Table13[[#This Row],[294065.0]]+Table13[[#This Row],[4952210.0]]+Table13[[#This Row],[-6012492.0000]]</f>
        <v>202200302</v>
      </c>
      <c r="K274" s="57">
        <f>Table13[[#This Row],[-766217.0000]]/درآمدها!$C$10*100</f>
        <v>1.200338402920334E-2</v>
      </c>
    </row>
    <row r="275" spans="1:11" ht="23.1" customHeight="1">
      <c r="A275" s="56" t="s">
        <v>528</v>
      </c>
      <c r="B275" s="60">
        <v>0</v>
      </c>
      <c r="C275" s="60">
        <v>0</v>
      </c>
      <c r="D275" s="60">
        <v>0</v>
      </c>
      <c r="E275" s="60">
        <f>Table13[[#This Row],[0]]+Table13[[#This Row],[-1609153.0]]+Table13[[#This Row],[3188.0]]</f>
        <v>0</v>
      </c>
      <c r="F275" s="57">
        <f>Table13[[#This Row],[-1605965.0]]/درآمدها!$C$10*100</f>
        <v>0</v>
      </c>
      <c r="G275" s="60">
        <v>0</v>
      </c>
      <c r="H275" s="60">
        <v>0</v>
      </c>
      <c r="I275" s="60">
        <v>2544601092</v>
      </c>
      <c r="J275" s="60">
        <f>Table13[[#This Row],[294065.0]]+Table13[[#This Row],[4952210.0]]+Table13[[#This Row],[-6012492.0000]]</f>
        <v>2544601092</v>
      </c>
      <c r="K275" s="57">
        <f>Table13[[#This Row],[-766217.0000]]/درآمدها!$C$10*100</f>
        <v>0.15105726255743268</v>
      </c>
    </row>
    <row r="276" spans="1:11" ht="23.1" customHeight="1">
      <c r="A276" s="56" t="s">
        <v>561</v>
      </c>
      <c r="B276" s="60">
        <v>0</v>
      </c>
      <c r="C276" s="60">
        <v>0</v>
      </c>
      <c r="D276" s="60">
        <v>0</v>
      </c>
      <c r="E276" s="60">
        <f>Table13[[#This Row],[0]]+Table13[[#This Row],[-1609153.0]]+Table13[[#This Row],[3188.0]]</f>
        <v>0</v>
      </c>
      <c r="F276" s="57">
        <f>Table13[[#This Row],[-1605965.0]]/درآمدها!$C$10*100</f>
        <v>0</v>
      </c>
      <c r="G276" s="60">
        <v>0</v>
      </c>
      <c r="H276" s="60">
        <v>0</v>
      </c>
      <c r="I276" s="60">
        <v>2641999885</v>
      </c>
      <c r="J276" s="60">
        <f>Table13[[#This Row],[294065.0]]+Table13[[#This Row],[4952210.0]]+Table13[[#This Row],[-6012492.0000]]</f>
        <v>2641999885</v>
      </c>
      <c r="K276" s="57">
        <f>Table13[[#This Row],[-766217.0000]]/درآمدها!$C$10*100</f>
        <v>0.15683922779089648</v>
      </c>
    </row>
    <row r="277" spans="1:11" ht="23.1" customHeight="1">
      <c r="A277" s="56" t="s">
        <v>546</v>
      </c>
      <c r="B277" s="60">
        <v>0</v>
      </c>
      <c r="C277" s="60">
        <v>0</v>
      </c>
      <c r="D277" s="60">
        <v>0</v>
      </c>
      <c r="E277" s="60">
        <f>Table13[[#This Row],[0]]+Table13[[#This Row],[-1609153.0]]+Table13[[#This Row],[3188.0]]</f>
        <v>0</v>
      </c>
      <c r="F277" s="57">
        <f>Table13[[#This Row],[-1605965.0]]/درآمدها!$C$10*100</f>
        <v>0</v>
      </c>
      <c r="G277" s="60">
        <v>0</v>
      </c>
      <c r="H277" s="60">
        <v>0</v>
      </c>
      <c r="I277" s="60">
        <v>6990758348</v>
      </c>
      <c r="J277" s="60">
        <f>Table13[[#This Row],[294065.0]]+Table13[[#This Row],[4952210.0]]+Table13[[#This Row],[-6012492.0000]]</f>
        <v>6990758348</v>
      </c>
      <c r="K277" s="57">
        <f>Table13[[#This Row],[-766217.0000]]/درآمدها!$C$10*100</f>
        <v>0.41499817891668189</v>
      </c>
    </row>
    <row r="278" spans="1:11" ht="23.1" customHeight="1">
      <c r="A278" s="56" t="s">
        <v>574</v>
      </c>
      <c r="B278" s="60">
        <v>0</v>
      </c>
      <c r="C278" s="60">
        <v>0</v>
      </c>
      <c r="D278" s="60">
        <v>0</v>
      </c>
      <c r="E278" s="60">
        <f>Table13[[#This Row],[0]]+Table13[[#This Row],[-1609153.0]]+Table13[[#This Row],[3188.0]]</f>
        <v>0</v>
      </c>
      <c r="F278" s="57">
        <f>Table13[[#This Row],[-1605965.0]]/درآمدها!$C$10*100</f>
        <v>0</v>
      </c>
      <c r="G278" s="60">
        <v>0</v>
      </c>
      <c r="H278" s="60">
        <v>0</v>
      </c>
      <c r="I278" s="60">
        <v>-60550001</v>
      </c>
      <c r="J278" s="60">
        <f>Table13[[#This Row],[294065.0]]+Table13[[#This Row],[4952210.0]]+Table13[[#This Row],[-6012492.0000]]</f>
        <v>-60550001</v>
      </c>
      <c r="K278" s="57">
        <f>Table13[[#This Row],[-766217.0000]]/درآمدها!$C$10*100</f>
        <v>-3.5944798686386049E-3</v>
      </c>
    </row>
    <row r="279" spans="1:11" ht="23.1" customHeight="1">
      <c r="A279" s="56" t="s">
        <v>637</v>
      </c>
      <c r="B279" s="60">
        <v>0</v>
      </c>
      <c r="C279" s="60">
        <v>0</v>
      </c>
      <c r="D279" s="60">
        <v>0</v>
      </c>
      <c r="E279" s="60">
        <f>Table13[[#This Row],[0]]+Table13[[#This Row],[-1609153.0]]+Table13[[#This Row],[3188.0]]</f>
        <v>0</v>
      </c>
      <c r="F279" s="57">
        <f>Table13[[#This Row],[-1605965.0]]/درآمدها!$C$10*100</f>
        <v>0</v>
      </c>
      <c r="G279" s="60">
        <v>0</v>
      </c>
      <c r="H279" s="60">
        <v>0</v>
      </c>
      <c r="I279" s="60">
        <v>12000</v>
      </c>
      <c r="J279" s="60">
        <f>Table13[[#This Row],[294065.0]]+Table13[[#This Row],[4952210.0]]+Table13[[#This Row],[-6012492.0000]]</f>
        <v>12000</v>
      </c>
      <c r="K279" s="57">
        <f>Table13[[#This Row],[-766217.0000]]/درآمدها!$C$10*100</f>
        <v>7.1236594073158252E-7</v>
      </c>
    </row>
    <row r="280" spans="1:11" ht="23.1" customHeight="1">
      <c r="A280" s="56" t="s">
        <v>514</v>
      </c>
      <c r="B280" s="60">
        <v>0</v>
      </c>
      <c r="C280" s="60">
        <v>0</v>
      </c>
      <c r="D280" s="60">
        <v>0</v>
      </c>
      <c r="E280" s="60">
        <f>Table13[[#This Row],[0]]+Table13[[#This Row],[-1609153.0]]+Table13[[#This Row],[3188.0]]</f>
        <v>0</v>
      </c>
      <c r="F280" s="57">
        <f>Table13[[#This Row],[-1605965.0]]/درآمدها!$C$10*100</f>
        <v>0</v>
      </c>
      <c r="G280" s="60">
        <v>0</v>
      </c>
      <c r="H280" s="60">
        <v>0</v>
      </c>
      <c r="I280" s="60">
        <v>21569447</v>
      </c>
      <c r="J280" s="60">
        <f>Table13[[#This Row],[294065.0]]+Table13[[#This Row],[4952210.0]]+Table13[[#This Row],[-6012492.0000]]</f>
        <v>21569447</v>
      </c>
      <c r="K280" s="57">
        <f>Table13[[#This Row],[-766217.0000]]/درآمدها!$C$10*100</f>
        <v>1.2804449502679175E-3</v>
      </c>
    </row>
    <row r="281" spans="1:11" ht="23.1" customHeight="1">
      <c r="A281" s="56" t="s">
        <v>557</v>
      </c>
      <c r="B281" s="60">
        <v>0</v>
      </c>
      <c r="C281" s="60">
        <v>0</v>
      </c>
      <c r="D281" s="60">
        <v>0</v>
      </c>
      <c r="E281" s="60">
        <f>Table13[[#This Row],[0]]+Table13[[#This Row],[-1609153.0]]+Table13[[#This Row],[3188.0]]</f>
        <v>0</v>
      </c>
      <c r="F281" s="57">
        <f>Table13[[#This Row],[-1605965.0]]/درآمدها!$C$10*100</f>
        <v>0</v>
      </c>
      <c r="G281" s="60">
        <v>0</v>
      </c>
      <c r="H281" s="60">
        <v>0</v>
      </c>
      <c r="I281" s="60">
        <v>949756</v>
      </c>
      <c r="J281" s="60">
        <f>Table13[[#This Row],[294065.0]]+Table13[[#This Row],[4952210.0]]+Table13[[#This Row],[-6012492.0000]]</f>
        <v>949756</v>
      </c>
      <c r="K281" s="57">
        <f>Table13[[#This Row],[-766217.0000]]/درآمدها!$C$10*100</f>
        <v>5.6381152200455406E-5</v>
      </c>
    </row>
    <row r="282" spans="1:11" ht="23.1" customHeight="1">
      <c r="A282" s="56" t="s">
        <v>521</v>
      </c>
      <c r="B282" s="60">
        <v>0</v>
      </c>
      <c r="C282" s="60">
        <v>0</v>
      </c>
      <c r="D282" s="60">
        <v>0</v>
      </c>
      <c r="E282" s="60">
        <f>Table13[[#This Row],[0]]+Table13[[#This Row],[-1609153.0]]+Table13[[#This Row],[3188.0]]</f>
        <v>0</v>
      </c>
      <c r="F282" s="57">
        <f>Table13[[#This Row],[-1605965.0]]/درآمدها!$C$10*100</f>
        <v>0</v>
      </c>
      <c r="G282" s="60">
        <v>0</v>
      </c>
      <c r="H282" s="60">
        <v>0</v>
      </c>
      <c r="I282" s="60">
        <v>5216638792</v>
      </c>
      <c r="J282" s="60">
        <f>Table13[[#This Row],[294065.0]]+Table13[[#This Row],[4952210.0]]+Table13[[#This Row],[-6012492.0000]]</f>
        <v>5216638792</v>
      </c>
      <c r="K282" s="57">
        <f>Table13[[#This Row],[-766217.0000]]/درآمدها!$C$10*100</f>
        <v>0.30967965004332881</v>
      </c>
    </row>
    <row r="283" spans="1:11" ht="23.1" customHeight="1">
      <c r="A283" s="56" t="s">
        <v>510</v>
      </c>
      <c r="B283" s="60">
        <v>0</v>
      </c>
      <c r="C283" s="60">
        <v>0</v>
      </c>
      <c r="D283" s="60">
        <v>0</v>
      </c>
      <c r="E283" s="60">
        <f>Table13[[#This Row],[0]]+Table13[[#This Row],[-1609153.0]]+Table13[[#This Row],[3188.0]]</f>
        <v>0</v>
      </c>
      <c r="F283" s="57">
        <f>Table13[[#This Row],[-1605965.0]]/درآمدها!$C$10*100</f>
        <v>0</v>
      </c>
      <c r="G283" s="60">
        <v>0</v>
      </c>
      <c r="H283" s="60">
        <v>0</v>
      </c>
      <c r="I283" s="60">
        <v>10927681777</v>
      </c>
      <c r="J283" s="60">
        <f>Table13[[#This Row],[294065.0]]+Table13[[#This Row],[4952210.0]]+Table13[[#This Row],[-6012492.0000]]</f>
        <v>10927681777</v>
      </c>
      <c r="K283" s="57">
        <f>Table13[[#This Row],[-766217.0000]]/درآمدها!$C$10*100</f>
        <v>0.64870902575733136</v>
      </c>
    </row>
    <row r="284" spans="1:11" ht="23.1" customHeight="1">
      <c r="A284" s="56" t="s">
        <v>508</v>
      </c>
      <c r="B284" s="60">
        <v>0</v>
      </c>
      <c r="C284" s="60">
        <v>0</v>
      </c>
      <c r="D284" s="60">
        <v>0</v>
      </c>
      <c r="E284" s="60">
        <f>Table13[[#This Row],[0]]+Table13[[#This Row],[-1609153.0]]+Table13[[#This Row],[3188.0]]</f>
        <v>0</v>
      </c>
      <c r="F284" s="57">
        <f>Table13[[#This Row],[-1605965.0]]/درآمدها!$C$10*100</f>
        <v>0</v>
      </c>
      <c r="G284" s="60">
        <v>0</v>
      </c>
      <c r="H284" s="60">
        <v>0</v>
      </c>
      <c r="I284" s="60">
        <v>113072946</v>
      </c>
      <c r="J284" s="60">
        <f>Table13[[#This Row],[294065.0]]+Table13[[#This Row],[4952210.0]]+Table13[[#This Row],[-6012492.0000]]</f>
        <v>113072946</v>
      </c>
      <c r="K284" s="57">
        <f>Table13[[#This Row],[-766217.0000]]/درآمدها!$C$10*100</f>
        <v>6.7124429623817861E-3</v>
      </c>
    </row>
    <row r="285" spans="1:11" ht="23.1" customHeight="1">
      <c r="A285" s="56" t="s">
        <v>513</v>
      </c>
      <c r="B285" s="60">
        <v>0</v>
      </c>
      <c r="C285" s="60">
        <v>0</v>
      </c>
      <c r="D285" s="60">
        <v>0</v>
      </c>
      <c r="E285" s="60">
        <f>Table13[[#This Row],[0]]+Table13[[#This Row],[-1609153.0]]+Table13[[#This Row],[3188.0]]</f>
        <v>0</v>
      </c>
      <c r="F285" s="57">
        <f>Table13[[#This Row],[-1605965.0]]/درآمدها!$C$10*100</f>
        <v>0</v>
      </c>
      <c r="G285" s="60">
        <v>0</v>
      </c>
      <c r="H285" s="60">
        <v>0</v>
      </c>
      <c r="I285" s="60">
        <v>582827</v>
      </c>
      <c r="J285" s="60">
        <f>Table13[[#This Row],[294065.0]]+Table13[[#This Row],[4952210.0]]+Table13[[#This Row],[-6012492.0000]]</f>
        <v>582827</v>
      </c>
      <c r="K285" s="57">
        <f>Table13[[#This Row],[-766217.0000]]/درآمدها!$C$10*100</f>
        <v>3.4598842011563836E-5</v>
      </c>
    </row>
    <row r="286" spans="1:11" ht="23.1" customHeight="1">
      <c r="A286" s="56" t="s">
        <v>544</v>
      </c>
      <c r="B286" s="60">
        <v>0</v>
      </c>
      <c r="C286" s="60">
        <v>0</v>
      </c>
      <c r="D286" s="60">
        <v>0</v>
      </c>
      <c r="E286" s="60">
        <f>Table13[[#This Row],[0]]+Table13[[#This Row],[-1609153.0]]+Table13[[#This Row],[3188.0]]</f>
        <v>0</v>
      </c>
      <c r="F286" s="57">
        <f>Table13[[#This Row],[-1605965.0]]/درآمدها!$C$10*100</f>
        <v>0</v>
      </c>
      <c r="G286" s="60">
        <v>0</v>
      </c>
      <c r="H286" s="60">
        <v>0</v>
      </c>
      <c r="I286" s="60">
        <v>-8352887</v>
      </c>
      <c r="J286" s="60">
        <f>Table13[[#This Row],[294065.0]]+Table13[[#This Row],[4952210.0]]+Table13[[#This Row],[-6012492.0000]]</f>
        <v>-8352887</v>
      </c>
      <c r="K286" s="57">
        <f>Table13[[#This Row],[-766217.0000]]/درآمدها!$C$10*100</f>
        <v>-4.9585935046496713E-4</v>
      </c>
    </row>
    <row r="287" spans="1:11" ht="23.1" customHeight="1">
      <c r="A287" s="56" t="s">
        <v>613</v>
      </c>
      <c r="B287" s="60">
        <v>0</v>
      </c>
      <c r="C287" s="60">
        <v>0</v>
      </c>
      <c r="D287" s="60">
        <v>0</v>
      </c>
      <c r="E287" s="60">
        <f>Table13[[#This Row],[0]]+Table13[[#This Row],[-1609153.0]]+Table13[[#This Row],[3188.0]]</f>
        <v>0</v>
      </c>
      <c r="F287" s="57">
        <f>Table13[[#This Row],[-1605965.0]]/درآمدها!$C$10*100</f>
        <v>0</v>
      </c>
      <c r="G287" s="60">
        <v>0</v>
      </c>
      <c r="H287" s="60">
        <v>0</v>
      </c>
      <c r="I287" s="60">
        <v>-88213711</v>
      </c>
      <c r="J287" s="60">
        <f>Table13[[#This Row],[294065.0]]+Table13[[#This Row],[4952210.0]]+Table13[[#This Row],[-6012492.0000]]</f>
        <v>-88213711</v>
      </c>
      <c r="K287" s="57">
        <f>Table13[[#This Row],[-766217.0000]]/درآمدها!$C$10*100</f>
        <v>-5.2367036018282458E-3</v>
      </c>
    </row>
    <row r="288" spans="1:11" ht="23.1" customHeight="1">
      <c r="A288" s="56" t="s">
        <v>569</v>
      </c>
      <c r="B288" s="60">
        <v>0</v>
      </c>
      <c r="C288" s="60">
        <v>0</v>
      </c>
      <c r="D288" s="60">
        <v>0</v>
      </c>
      <c r="E288" s="60">
        <f>Table13[[#This Row],[0]]+Table13[[#This Row],[-1609153.0]]+Table13[[#This Row],[3188.0]]</f>
        <v>0</v>
      </c>
      <c r="F288" s="57">
        <f>Table13[[#This Row],[-1605965.0]]/درآمدها!$C$10*100</f>
        <v>0</v>
      </c>
      <c r="G288" s="60">
        <v>0</v>
      </c>
      <c r="H288" s="60">
        <v>0</v>
      </c>
      <c r="I288" s="60">
        <v>-199373269</v>
      </c>
      <c r="J288" s="60">
        <f>Table13[[#This Row],[294065.0]]+Table13[[#This Row],[4952210.0]]+Table13[[#This Row],[-6012492.0000]]</f>
        <v>-199373269</v>
      </c>
      <c r="K288" s="57">
        <f>Table13[[#This Row],[-766217.0000]]/درآمدها!$C$10*100</f>
        <v>-1.183556052732632E-2</v>
      </c>
    </row>
    <row r="289" spans="1:11" ht="23.1" customHeight="1">
      <c r="A289" s="56" t="s">
        <v>568</v>
      </c>
      <c r="B289" s="60">
        <v>0</v>
      </c>
      <c r="C289" s="60">
        <v>0</v>
      </c>
      <c r="D289" s="60">
        <v>0</v>
      </c>
      <c r="E289" s="60">
        <f>Table13[[#This Row],[0]]+Table13[[#This Row],[-1609153.0]]+Table13[[#This Row],[3188.0]]</f>
        <v>0</v>
      </c>
      <c r="F289" s="57">
        <f>Table13[[#This Row],[-1605965.0]]/درآمدها!$C$10*100</f>
        <v>0</v>
      </c>
      <c r="G289" s="60">
        <v>0</v>
      </c>
      <c r="H289" s="60">
        <v>0</v>
      </c>
      <c r="I289" s="60">
        <v>-130970183</v>
      </c>
      <c r="J289" s="60">
        <f>Table13[[#This Row],[294065.0]]+Table13[[#This Row],[4952210.0]]+Table13[[#This Row],[-6012492.0000]]</f>
        <v>-130970183</v>
      </c>
      <c r="K289" s="57">
        <f>Table13[[#This Row],[-766217.0000]]/درآمدها!$C$10*100</f>
        <v>-7.7748914683818757E-3</v>
      </c>
    </row>
    <row r="290" spans="1:11" ht="23.1" customHeight="1">
      <c r="A290" s="56" t="s">
        <v>566</v>
      </c>
      <c r="B290" s="60">
        <v>0</v>
      </c>
      <c r="C290" s="60">
        <v>0</v>
      </c>
      <c r="D290" s="60">
        <v>0</v>
      </c>
      <c r="E290" s="60">
        <f>Table13[[#This Row],[0]]+Table13[[#This Row],[-1609153.0]]+Table13[[#This Row],[3188.0]]</f>
        <v>0</v>
      </c>
      <c r="F290" s="57">
        <f>Table13[[#This Row],[-1605965.0]]/درآمدها!$C$10*100</f>
        <v>0</v>
      </c>
      <c r="G290" s="60">
        <v>0</v>
      </c>
      <c r="H290" s="60">
        <v>0</v>
      </c>
      <c r="I290" s="60">
        <v>84549194</v>
      </c>
      <c r="J290" s="60">
        <f>Table13[[#This Row],[294065.0]]+Table13[[#This Row],[4952210.0]]+Table13[[#This Row],[-6012492.0000]]</f>
        <v>84549194</v>
      </c>
      <c r="K290" s="57">
        <f>Table13[[#This Row],[-766217.0000]]/درآمدها!$C$10*100</f>
        <v>5.0191638434922562E-3</v>
      </c>
    </row>
    <row r="291" spans="1:11" ht="23.1" customHeight="1">
      <c r="A291" s="56" t="s">
        <v>565</v>
      </c>
      <c r="B291" s="60">
        <v>0</v>
      </c>
      <c r="C291" s="60">
        <v>0</v>
      </c>
      <c r="D291" s="60">
        <v>0</v>
      </c>
      <c r="E291" s="60">
        <f>Table13[[#This Row],[0]]+Table13[[#This Row],[-1609153.0]]+Table13[[#This Row],[3188.0]]</f>
        <v>0</v>
      </c>
      <c r="F291" s="57">
        <f>Table13[[#This Row],[-1605965.0]]/درآمدها!$C$10*100</f>
        <v>0</v>
      </c>
      <c r="G291" s="60">
        <v>0</v>
      </c>
      <c r="H291" s="60">
        <v>0</v>
      </c>
      <c r="I291" s="60">
        <v>986008925</v>
      </c>
      <c r="J291" s="60">
        <f>Table13[[#This Row],[294065.0]]+Table13[[#This Row],[4952210.0]]+Table13[[#This Row],[-6012492.0000]]</f>
        <v>986008925</v>
      </c>
      <c r="K291" s="57">
        <f>Table13[[#This Row],[-766217.0000]]/درآمدها!$C$10*100</f>
        <v>5.8533264618946777E-2</v>
      </c>
    </row>
    <row r="292" spans="1:11" ht="23.1" customHeight="1">
      <c r="A292" s="56" t="s">
        <v>564</v>
      </c>
      <c r="B292" s="60">
        <v>0</v>
      </c>
      <c r="C292" s="60">
        <v>0</v>
      </c>
      <c r="D292" s="60">
        <v>0</v>
      </c>
      <c r="E292" s="60">
        <f>Table13[[#This Row],[0]]+Table13[[#This Row],[-1609153.0]]+Table13[[#This Row],[3188.0]]</f>
        <v>0</v>
      </c>
      <c r="F292" s="57">
        <f>Table13[[#This Row],[-1605965.0]]/درآمدها!$C$10*100</f>
        <v>0</v>
      </c>
      <c r="G292" s="60">
        <v>0</v>
      </c>
      <c r="H292" s="60">
        <v>0</v>
      </c>
      <c r="I292" s="60">
        <v>2078461693</v>
      </c>
      <c r="J292" s="60">
        <f>Table13[[#This Row],[294065.0]]+Table13[[#This Row],[4952210.0]]+Table13[[#This Row],[-6012492.0000]]</f>
        <v>2078461693</v>
      </c>
      <c r="K292" s="57">
        <f>Table13[[#This Row],[-766217.0000]]/درآمدها!$C$10*100</f>
        <v>0.12338544326737522</v>
      </c>
    </row>
    <row r="293" spans="1:11" ht="23.1" customHeight="1">
      <c r="A293" s="56" t="s">
        <v>630</v>
      </c>
      <c r="B293" s="60">
        <v>0</v>
      </c>
      <c r="C293" s="60">
        <v>0</v>
      </c>
      <c r="D293" s="60">
        <v>0</v>
      </c>
      <c r="E293" s="60">
        <f>Table13[[#This Row],[0]]+Table13[[#This Row],[-1609153.0]]+Table13[[#This Row],[3188.0]]</f>
        <v>0</v>
      </c>
      <c r="F293" s="57">
        <f>Table13[[#This Row],[-1605965.0]]/درآمدها!$C$10*100</f>
        <v>0</v>
      </c>
      <c r="G293" s="60">
        <v>0</v>
      </c>
      <c r="H293" s="60">
        <v>0</v>
      </c>
      <c r="I293" s="60">
        <v>46360133</v>
      </c>
      <c r="J293" s="60">
        <f>Table13[[#This Row],[294065.0]]+Table13[[#This Row],[4952210.0]]+Table13[[#This Row],[-6012492.0000]]</f>
        <v>46360133</v>
      </c>
      <c r="K293" s="57">
        <f>Table13[[#This Row],[-766217.0000]]/درآمدها!$C$10*100</f>
        <v>2.7521149797488566E-3</v>
      </c>
    </row>
    <row r="294" spans="1:11" ht="23.1" customHeight="1">
      <c r="A294" s="56" t="s">
        <v>625</v>
      </c>
      <c r="B294" s="60">
        <v>0</v>
      </c>
      <c r="C294" s="60">
        <v>0</v>
      </c>
      <c r="D294" s="60">
        <v>0</v>
      </c>
      <c r="E294" s="60">
        <f>Table13[[#This Row],[0]]+Table13[[#This Row],[-1609153.0]]+Table13[[#This Row],[3188.0]]</f>
        <v>0</v>
      </c>
      <c r="F294" s="57">
        <f>Table13[[#This Row],[-1605965.0]]/درآمدها!$C$10*100</f>
        <v>0</v>
      </c>
      <c r="G294" s="60">
        <v>0</v>
      </c>
      <c r="H294" s="60">
        <v>0</v>
      </c>
      <c r="I294" s="60">
        <v>-2912256</v>
      </c>
      <c r="J294" s="60">
        <f>Table13[[#This Row],[294065.0]]+Table13[[#This Row],[4952210.0]]+Table13[[#This Row],[-6012492.0000]]</f>
        <v>-2912256</v>
      </c>
      <c r="K294" s="57">
        <f>Table13[[#This Row],[-766217.0000]]/درآمدها!$C$10*100</f>
        <v>-1.728826654242663E-4</v>
      </c>
    </row>
    <row r="295" spans="1:11" ht="23.1" customHeight="1">
      <c r="A295" s="56" t="s">
        <v>527</v>
      </c>
      <c r="B295" s="60">
        <v>0</v>
      </c>
      <c r="C295" s="60">
        <v>0</v>
      </c>
      <c r="D295" s="60">
        <v>0</v>
      </c>
      <c r="E295" s="60">
        <f>Table13[[#This Row],[0]]+Table13[[#This Row],[-1609153.0]]+Table13[[#This Row],[3188.0]]</f>
        <v>0</v>
      </c>
      <c r="F295" s="57">
        <f>Table13[[#This Row],[-1605965.0]]/درآمدها!$C$10*100</f>
        <v>0</v>
      </c>
      <c r="G295" s="60">
        <v>0</v>
      </c>
      <c r="H295" s="60">
        <v>0</v>
      </c>
      <c r="I295" s="60">
        <v>-229917727</v>
      </c>
      <c r="J295" s="60">
        <f>Table13[[#This Row],[294065.0]]+Table13[[#This Row],[4952210.0]]+Table13[[#This Row],[-6012492.0000]]</f>
        <v>-229917727</v>
      </c>
      <c r="K295" s="57">
        <f>Table13[[#This Row],[-766217.0000]]/درآمدها!$C$10*100</f>
        <v>-1.3648796490435182E-2</v>
      </c>
    </row>
    <row r="296" spans="1:11" ht="23.1" customHeight="1">
      <c r="A296" s="56" t="s">
        <v>533</v>
      </c>
      <c r="B296" s="60">
        <v>0</v>
      </c>
      <c r="C296" s="60">
        <v>0</v>
      </c>
      <c r="D296" s="60">
        <v>0</v>
      </c>
      <c r="E296" s="60">
        <f>Table13[[#This Row],[0]]+Table13[[#This Row],[-1609153.0]]+Table13[[#This Row],[3188.0]]</f>
        <v>0</v>
      </c>
      <c r="F296" s="57">
        <f>Table13[[#This Row],[-1605965.0]]/درآمدها!$C$10*100</f>
        <v>0</v>
      </c>
      <c r="G296" s="60">
        <v>0</v>
      </c>
      <c r="H296" s="60">
        <v>0</v>
      </c>
      <c r="I296" s="60">
        <v>40108132</v>
      </c>
      <c r="J296" s="60">
        <f>Table13[[#This Row],[294065.0]]+Table13[[#This Row],[4952210.0]]+Table13[[#This Row],[-6012492.0000]]</f>
        <v>40108132</v>
      </c>
      <c r="K296" s="57">
        <f>Table13[[#This Row],[-766217.0000]]/درآمدها!$C$10*100</f>
        <v>2.3809722652638741E-3</v>
      </c>
    </row>
    <row r="297" spans="1:11" ht="23.1" customHeight="1">
      <c r="A297" s="56" t="s">
        <v>627</v>
      </c>
      <c r="B297" s="60">
        <v>0</v>
      </c>
      <c r="C297" s="60">
        <v>0</v>
      </c>
      <c r="D297" s="60">
        <v>0</v>
      </c>
      <c r="E297" s="60">
        <f>Table13[[#This Row],[0]]+Table13[[#This Row],[-1609153.0]]+Table13[[#This Row],[3188.0]]</f>
        <v>0</v>
      </c>
      <c r="F297" s="57">
        <f>Table13[[#This Row],[-1605965.0]]/درآمدها!$C$10*100</f>
        <v>0</v>
      </c>
      <c r="G297" s="60">
        <v>0</v>
      </c>
      <c r="H297" s="60">
        <v>0</v>
      </c>
      <c r="I297" s="60">
        <v>213851125</v>
      </c>
      <c r="J297" s="60">
        <f>Table13[[#This Row],[294065.0]]+Table13[[#This Row],[4952210.0]]+Table13[[#This Row],[-6012492.0000]]</f>
        <v>213851125</v>
      </c>
      <c r="K297" s="57">
        <f>Table13[[#This Row],[-766217.0000]]/درآمدها!$C$10*100</f>
        <v>1.2695021486427687E-2</v>
      </c>
    </row>
    <row r="298" spans="1:11" ht="23.1" customHeight="1">
      <c r="A298" s="56" t="s">
        <v>628</v>
      </c>
      <c r="B298" s="60">
        <v>0</v>
      </c>
      <c r="C298" s="60">
        <v>0</v>
      </c>
      <c r="D298" s="60">
        <v>0</v>
      </c>
      <c r="E298" s="60">
        <f>Table13[[#This Row],[0]]+Table13[[#This Row],[-1609153.0]]+Table13[[#This Row],[3188.0]]</f>
        <v>0</v>
      </c>
      <c r="F298" s="57">
        <f>Table13[[#This Row],[-1605965.0]]/درآمدها!$C$10*100</f>
        <v>0</v>
      </c>
      <c r="G298" s="60">
        <v>0</v>
      </c>
      <c r="H298" s="60">
        <v>0</v>
      </c>
      <c r="I298" s="60">
        <v>1215508841</v>
      </c>
      <c r="J298" s="60">
        <f>Table13[[#This Row],[294065.0]]+Table13[[#This Row],[4952210.0]]+Table13[[#This Row],[-6012492.0000]]</f>
        <v>1215508841</v>
      </c>
      <c r="K298" s="57">
        <f>Table13[[#This Row],[-766217.0000]]/درآمدها!$C$10*100</f>
        <v>7.2157258248876713E-2</v>
      </c>
    </row>
    <row r="299" spans="1:11" ht="23.1" customHeight="1">
      <c r="A299" s="56" t="s">
        <v>576</v>
      </c>
      <c r="B299" s="60">
        <v>0</v>
      </c>
      <c r="C299" s="60">
        <v>0</v>
      </c>
      <c r="D299" s="60">
        <v>0</v>
      </c>
      <c r="E299" s="60">
        <f>Table13[[#This Row],[0]]+Table13[[#This Row],[-1609153.0]]+Table13[[#This Row],[3188.0]]</f>
        <v>0</v>
      </c>
      <c r="F299" s="57">
        <f>Table13[[#This Row],[-1605965.0]]/درآمدها!$C$10*100</f>
        <v>0</v>
      </c>
      <c r="G299" s="60">
        <v>0</v>
      </c>
      <c r="H299" s="60">
        <v>0</v>
      </c>
      <c r="I299" s="60">
        <v>28729381853</v>
      </c>
      <c r="J299" s="60">
        <f>Table13[[#This Row],[294065.0]]+Table13[[#This Row],[4952210.0]]+Table13[[#This Row],[-6012492.0000]]</f>
        <v>28729381853</v>
      </c>
      <c r="K299" s="57">
        <f>Table13[[#This Row],[-766217.0000]]/درآمدها!$C$10*100</f>
        <v>1.7054860941957666</v>
      </c>
    </row>
    <row r="300" spans="1:11" ht="23.1" customHeight="1">
      <c r="A300" s="56" t="s">
        <v>560</v>
      </c>
      <c r="B300" s="60">
        <v>0</v>
      </c>
      <c r="C300" s="60">
        <v>0</v>
      </c>
      <c r="D300" s="60">
        <v>0</v>
      </c>
      <c r="E300" s="60">
        <f>Table13[[#This Row],[0]]+Table13[[#This Row],[-1609153.0]]+Table13[[#This Row],[3188.0]]</f>
        <v>0</v>
      </c>
      <c r="F300" s="57">
        <f>Table13[[#This Row],[-1605965.0]]/درآمدها!$C$10*100</f>
        <v>0</v>
      </c>
      <c r="G300" s="60">
        <v>0</v>
      </c>
      <c r="H300" s="60">
        <v>0</v>
      </c>
      <c r="I300" s="60">
        <v>12534609615</v>
      </c>
      <c r="J300" s="60">
        <f>Table13[[#This Row],[294065.0]]+Table13[[#This Row],[4952210.0]]+Table13[[#This Row],[-6012492.0000]]</f>
        <v>12534609615</v>
      </c>
      <c r="K300" s="57">
        <f>Table13[[#This Row],[-766217.0000]]/درآمدها!$C$10*100</f>
        <v>0.7441024141743845</v>
      </c>
    </row>
    <row r="301" spans="1:11" ht="23.1" customHeight="1">
      <c r="A301" s="56" t="s">
        <v>540</v>
      </c>
      <c r="B301" s="60">
        <v>0</v>
      </c>
      <c r="C301" s="60">
        <v>0</v>
      </c>
      <c r="D301" s="60">
        <v>0</v>
      </c>
      <c r="E301" s="60">
        <f>Table13[[#This Row],[0]]+Table13[[#This Row],[-1609153.0]]+Table13[[#This Row],[3188.0]]</f>
        <v>0</v>
      </c>
      <c r="F301" s="57">
        <f>Table13[[#This Row],[-1605965.0]]/درآمدها!$C$10*100</f>
        <v>0</v>
      </c>
      <c r="G301" s="60">
        <v>0</v>
      </c>
      <c r="H301" s="60">
        <v>0</v>
      </c>
      <c r="I301" s="60">
        <v>413864112</v>
      </c>
      <c r="J301" s="60">
        <f>Table13[[#This Row],[294065.0]]+Table13[[#This Row],[4952210.0]]+Table13[[#This Row],[-6012492.0000]]</f>
        <v>413864112</v>
      </c>
      <c r="K301" s="57">
        <f>Table13[[#This Row],[-766217.0000]]/درآمدها!$C$10*100</f>
        <v>2.4568558123326749E-2</v>
      </c>
    </row>
    <row r="302" spans="1:11" ht="23.1" customHeight="1">
      <c r="A302" s="56" t="s">
        <v>599</v>
      </c>
      <c r="B302" s="60">
        <v>0</v>
      </c>
      <c r="C302" s="60">
        <v>0</v>
      </c>
      <c r="D302" s="60">
        <v>0</v>
      </c>
      <c r="E302" s="60">
        <f>Table13[[#This Row],[0]]+Table13[[#This Row],[-1609153.0]]+Table13[[#This Row],[3188.0]]</f>
        <v>0</v>
      </c>
      <c r="F302" s="57">
        <f>Table13[[#This Row],[-1605965.0]]/درآمدها!$C$10*100</f>
        <v>0</v>
      </c>
      <c r="G302" s="60">
        <v>0</v>
      </c>
      <c r="H302" s="60">
        <v>0</v>
      </c>
      <c r="I302" s="60">
        <v>312251727</v>
      </c>
      <c r="J302" s="60">
        <f>Table13[[#This Row],[294065.0]]+Table13[[#This Row],[4952210.0]]+Table13[[#This Row],[-6012492.0000]]</f>
        <v>312251727</v>
      </c>
      <c r="K302" s="57">
        <f>Table13[[#This Row],[-766217.0000]]/درآمدها!$C$10*100</f>
        <v>1.8536457937451359E-2</v>
      </c>
    </row>
    <row r="303" spans="1:11" ht="23.1" customHeight="1">
      <c r="A303" s="56" t="s">
        <v>539</v>
      </c>
      <c r="B303" s="60">
        <v>0</v>
      </c>
      <c r="C303" s="60">
        <v>0</v>
      </c>
      <c r="D303" s="60">
        <v>0</v>
      </c>
      <c r="E303" s="60">
        <f>Table13[[#This Row],[0]]+Table13[[#This Row],[-1609153.0]]+Table13[[#This Row],[3188.0]]</f>
        <v>0</v>
      </c>
      <c r="F303" s="57">
        <f>Table13[[#This Row],[-1605965.0]]/درآمدها!$C$10*100</f>
        <v>0</v>
      </c>
      <c r="G303" s="60">
        <v>0</v>
      </c>
      <c r="H303" s="60">
        <v>0</v>
      </c>
      <c r="I303" s="60">
        <v>8754836754</v>
      </c>
      <c r="J303" s="60">
        <f>Table13[[#This Row],[294065.0]]+Table13[[#This Row],[4952210.0]]+Table13[[#This Row],[-6012492.0000]]</f>
        <v>8754836754</v>
      </c>
      <c r="K303" s="57">
        <f>Table13[[#This Row],[-766217.0000]]/درآمدها!$C$10*100</f>
        <v>0.51972062668455365</v>
      </c>
    </row>
    <row r="304" spans="1:11" ht="23.1" customHeight="1">
      <c r="A304" s="56" t="s">
        <v>631</v>
      </c>
      <c r="B304" s="60">
        <v>0</v>
      </c>
      <c r="C304" s="60">
        <v>0</v>
      </c>
      <c r="D304" s="60">
        <v>0</v>
      </c>
      <c r="E304" s="60">
        <f>Table13[[#This Row],[0]]+Table13[[#This Row],[-1609153.0]]+Table13[[#This Row],[3188.0]]</f>
        <v>0</v>
      </c>
      <c r="F304" s="57">
        <f>Table13[[#This Row],[-1605965.0]]/درآمدها!$C$10*100</f>
        <v>0</v>
      </c>
      <c r="G304" s="60">
        <v>0</v>
      </c>
      <c r="H304" s="60">
        <v>0</v>
      </c>
      <c r="I304" s="60">
        <v>1049731</v>
      </c>
      <c r="J304" s="60">
        <f>Table13[[#This Row],[294065.0]]+Table13[[#This Row],[4952210.0]]+Table13[[#This Row],[-6012492.0000]]</f>
        <v>1049731</v>
      </c>
      <c r="K304" s="57">
        <f>Table13[[#This Row],[-766217.0000]]/درآمدها!$C$10*100</f>
        <v>6.2316050944175396E-5</v>
      </c>
    </row>
    <row r="305" spans="1:11" ht="23.1" customHeight="1">
      <c r="A305" s="56" t="s">
        <v>550</v>
      </c>
      <c r="B305" s="60">
        <v>0</v>
      </c>
      <c r="C305" s="60">
        <v>0</v>
      </c>
      <c r="D305" s="60">
        <v>0</v>
      </c>
      <c r="E305" s="60">
        <f>Table13[[#This Row],[0]]+Table13[[#This Row],[-1609153.0]]+Table13[[#This Row],[3188.0]]</f>
        <v>0</v>
      </c>
      <c r="F305" s="57">
        <f>Table13[[#This Row],[-1605965.0]]/درآمدها!$C$10*100</f>
        <v>0</v>
      </c>
      <c r="G305" s="60">
        <v>0</v>
      </c>
      <c r="H305" s="60">
        <v>0</v>
      </c>
      <c r="I305" s="60">
        <v>50237063</v>
      </c>
      <c r="J305" s="60">
        <f>Table13[[#This Row],[294065.0]]+Table13[[#This Row],[4952210.0]]+Table13[[#This Row],[-6012492.0000]]</f>
        <v>50237063</v>
      </c>
      <c r="K305" s="57">
        <f>Table13[[#This Row],[-766217.0000]]/درآمدها!$C$10*100</f>
        <v>2.9822643869655643E-3</v>
      </c>
    </row>
    <row r="306" spans="1:11" ht="23.1" customHeight="1">
      <c r="A306" s="56" t="s">
        <v>672</v>
      </c>
      <c r="B306" s="60">
        <v>0</v>
      </c>
      <c r="C306" s="60">
        <v>0</v>
      </c>
      <c r="D306" s="60">
        <v>0</v>
      </c>
      <c r="E306" s="60">
        <f>Table13[[#This Row],[0]]+Table13[[#This Row],[-1609153.0]]+Table13[[#This Row],[3188.0]]</f>
        <v>0</v>
      </c>
      <c r="F306" s="57">
        <f>Table13[[#This Row],[-1605965.0]]/درآمدها!$C$10*100</f>
        <v>0</v>
      </c>
      <c r="G306" s="60">
        <v>0</v>
      </c>
      <c r="H306" s="60">
        <v>0</v>
      </c>
      <c r="I306" s="60">
        <v>-318927345</v>
      </c>
      <c r="J306" s="60">
        <f>Table13[[#This Row],[294065.0]]+Table13[[#This Row],[4952210.0]]+Table13[[#This Row],[-6012492.0000]]</f>
        <v>-318927345</v>
      </c>
      <c r="K306" s="57">
        <f>Table13[[#This Row],[-766217.0000]]/درآمدها!$C$10*100</f>
        <v>-1.8932748178829246E-2</v>
      </c>
    </row>
    <row r="307" spans="1:11" ht="23.1" customHeight="1">
      <c r="A307" s="56" t="s">
        <v>615</v>
      </c>
      <c r="B307" s="60">
        <v>0</v>
      </c>
      <c r="C307" s="60">
        <v>0</v>
      </c>
      <c r="D307" s="60">
        <v>0</v>
      </c>
      <c r="E307" s="60">
        <f>Table13[[#This Row],[0]]+Table13[[#This Row],[-1609153.0]]+Table13[[#This Row],[3188.0]]</f>
        <v>0</v>
      </c>
      <c r="F307" s="57">
        <f>Table13[[#This Row],[-1605965.0]]/درآمدها!$C$10*100</f>
        <v>0</v>
      </c>
      <c r="G307" s="60">
        <v>0</v>
      </c>
      <c r="H307" s="60">
        <v>0</v>
      </c>
      <c r="I307" s="60">
        <v>-19185849028</v>
      </c>
      <c r="J307" s="60">
        <f>Table13[[#This Row],[294065.0]]+Table13[[#This Row],[4952210.0]]+Table13[[#This Row],[-6012492.0000]]</f>
        <v>-19185849028</v>
      </c>
      <c r="K307" s="57">
        <f>Table13[[#This Row],[-766217.0000]]/درآمدها!$C$10*100</f>
        <v>-1.1389454492971114</v>
      </c>
    </row>
    <row r="308" spans="1:11" ht="23.1" customHeight="1">
      <c r="A308" s="56" t="s">
        <v>656</v>
      </c>
      <c r="B308" s="60">
        <v>0</v>
      </c>
      <c r="C308" s="60">
        <v>0</v>
      </c>
      <c r="D308" s="60">
        <v>0</v>
      </c>
      <c r="E308" s="60">
        <f>Table13[[#This Row],[0]]+Table13[[#This Row],[-1609153.0]]+Table13[[#This Row],[3188.0]]</f>
        <v>0</v>
      </c>
      <c r="F308" s="57">
        <f>Table13[[#This Row],[-1605965.0]]/درآمدها!$C$10*100</f>
        <v>0</v>
      </c>
      <c r="G308" s="60">
        <v>0</v>
      </c>
      <c r="H308" s="60">
        <v>0</v>
      </c>
      <c r="I308" s="60">
        <v>-11232295601</v>
      </c>
      <c r="J308" s="60">
        <f>Table13[[#This Row],[294065.0]]+Table13[[#This Row],[4952210.0]]+Table13[[#This Row],[-6012492.0000]]</f>
        <v>-11232295601</v>
      </c>
      <c r="K308" s="57">
        <f>Table13[[#This Row],[-766217.0000]]/درآمدها!$C$10*100</f>
        <v>-0.6667920685317984</v>
      </c>
    </row>
    <row r="309" spans="1:11" ht="23.1" customHeight="1">
      <c r="A309" s="56" t="s">
        <v>591</v>
      </c>
      <c r="B309" s="60">
        <v>0</v>
      </c>
      <c r="C309" s="60">
        <v>0</v>
      </c>
      <c r="D309" s="60">
        <v>0</v>
      </c>
      <c r="E309" s="60">
        <f>Table13[[#This Row],[0]]+Table13[[#This Row],[-1609153.0]]+Table13[[#This Row],[3188.0]]</f>
        <v>0</v>
      </c>
      <c r="F309" s="57">
        <f>Table13[[#This Row],[-1605965.0]]/درآمدها!$C$10*100</f>
        <v>0</v>
      </c>
      <c r="G309" s="60">
        <v>0</v>
      </c>
      <c r="H309" s="60">
        <v>0</v>
      </c>
      <c r="I309" s="60">
        <v>-2613647</v>
      </c>
      <c r="J309" s="60">
        <f>Table13[[#This Row],[294065.0]]+Table13[[#This Row],[4952210.0]]+Table13[[#This Row],[-6012492.0000]]</f>
        <v>-2613647</v>
      </c>
      <c r="K309" s="57">
        <f>Table13[[#This Row],[-766217.0000]]/درآمدها!$C$10*100</f>
        <v>-1.5515609199127318E-4</v>
      </c>
    </row>
    <row r="310" spans="1:11" ht="23.1" customHeight="1">
      <c r="A310" s="56" t="s">
        <v>639</v>
      </c>
      <c r="B310" s="60">
        <v>0</v>
      </c>
      <c r="C310" s="60">
        <v>0</v>
      </c>
      <c r="D310" s="60">
        <v>0</v>
      </c>
      <c r="E310" s="60">
        <f>Table13[[#This Row],[0]]+Table13[[#This Row],[-1609153.0]]+Table13[[#This Row],[3188.0]]</f>
        <v>0</v>
      </c>
      <c r="F310" s="57">
        <f>Table13[[#This Row],[-1605965.0]]/درآمدها!$C$10*100</f>
        <v>0</v>
      </c>
      <c r="G310" s="60">
        <v>0</v>
      </c>
      <c r="H310" s="60">
        <v>0</v>
      </c>
      <c r="I310" s="60">
        <v>-580353591</v>
      </c>
      <c r="J310" s="60">
        <f>Table13[[#This Row],[294065.0]]+Table13[[#This Row],[4952210.0]]+Table13[[#This Row],[-6012492.0000]]</f>
        <v>-580353591</v>
      </c>
      <c r="K310" s="57">
        <f>Table13[[#This Row],[-766217.0000]]/درآمدها!$C$10*100</f>
        <v>-3.4452010984138921E-2</v>
      </c>
    </row>
    <row r="311" spans="1:11" ht="23.1" customHeight="1">
      <c r="A311" s="56" t="s">
        <v>640</v>
      </c>
      <c r="B311" s="60">
        <v>0</v>
      </c>
      <c r="C311" s="60">
        <v>0</v>
      </c>
      <c r="D311" s="60">
        <v>0</v>
      </c>
      <c r="E311" s="60">
        <f>Table13[[#This Row],[0]]+Table13[[#This Row],[-1609153.0]]+Table13[[#This Row],[3188.0]]</f>
        <v>0</v>
      </c>
      <c r="F311" s="57">
        <f>Table13[[#This Row],[-1605965.0]]/درآمدها!$C$10*100</f>
        <v>0</v>
      </c>
      <c r="G311" s="60">
        <v>0</v>
      </c>
      <c r="H311" s="60">
        <v>0</v>
      </c>
      <c r="I311" s="60">
        <v>-290344940</v>
      </c>
      <c r="J311" s="60">
        <f>Table13[[#This Row],[294065.0]]+Table13[[#This Row],[4952210.0]]+Table13[[#This Row],[-6012492.0000]]</f>
        <v>-290344940</v>
      </c>
      <c r="K311" s="57">
        <f>Table13[[#This Row],[-766217.0000]]/درآمدها!$C$10*100</f>
        <v>-1.7235987193312909E-2</v>
      </c>
    </row>
    <row r="312" spans="1:11" ht="23.1" customHeight="1">
      <c r="A312" s="56" t="s">
        <v>641</v>
      </c>
      <c r="B312" s="60">
        <v>0</v>
      </c>
      <c r="C312" s="60">
        <v>0</v>
      </c>
      <c r="D312" s="60">
        <v>0</v>
      </c>
      <c r="E312" s="60">
        <f>Table13[[#This Row],[0]]+Table13[[#This Row],[-1609153.0]]+Table13[[#This Row],[3188.0]]</f>
        <v>0</v>
      </c>
      <c r="F312" s="57">
        <f>Table13[[#This Row],[-1605965.0]]/درآمدها!$C$10*100</f>
        <v>0</v>
      </c>
      <c r="G312" s="60">
        <v>0</v>
      </c>
      <c r="H312" s="60">
        <v>0</v>
      </c>
      <c r="I312" s="60">
        <v>-1291055674</v>
      </c>
      <c r="J312" s="60">
        <f>Table13[[#This Row],[294065.0]]+Table13[[#This Row],[4952210.0]]+Table13[[#This Row],[-6012492.0000]]</f>
        <v>-1291055674</v>
      </c>
      <c r="K312" s="57">
        <f>Table13[[#This Row],[-766217.0000]]/درآمدها!$C$10*100</f>
        <v>-7.6642007478821439E-2</v>
      </c>
    </row>
    <row r="313" spans="1:11" ht="23.1" customHeight="1">
      <c r="A313" s="56" t="s">
        <v>594</v>
      </c>
      <c r="B313" s="60">
        <v>0</v>
      </c>
      <c r="C313" s="60">
        <v>0</v>
      </c>
      <c r="D313" s="60">
        <v>0</v>
      </c>
      <c r="E313" s="60">
        <f>Table13[[#This Row],[0]]+Table13[[#This Row],[-1609153.0]]+Table13[[#This Row],[3188.0]]</f>
        <v>0</v>
      </c>
      <c r="F313" s="57">
        <f>Table13[[#This Row],[-1605965.0]]/درآمدها!$C$10*100</f>
        <v>0</v>
      </c>
      <c r="G313" s="60">
        <v>0</v>
      </c>
      <c r="H313" s="60">
        <v>0</v>
      </c>
      <c r="I313" s="60">
        <v>-4535320145</v>
      </c>
      <c r="J313" s="60">
        <f>Table13[[#This Row],[294065.0]]+Table13[[#This Row],[4952210.0]]+Table13[[#This Row],[-6012492.0000]]</f>
        <v>-4535320145</v>
      </c>
      <c r="K313" s="57">
        <f>Table13[[#This Row],[-766217.0000]]/درآمدها!$C$10*100</f>
        <v>-0.26923396680098516</v>
      </c>
    </row>
    <row r="314" spans="1:11" ht="23.1" customHeight="1">
      <c r="A314" s="56" t="s">
        <v>567</v>
      </c>
      <c r="B314" s="60">
        <v>0</v>
      </c>
      <c r="C314" s="60">
        <v>0</v>
      </c>
      <c r="D314" s="60">
        <v>0</v>
      </c>
      <c r="E314" s="60">
        <f>Table13[[#This Row],[0]]+Table13[[#This Row],[-1609153.0]]+Table13[[#This Row],[3188.0]]</f>
        <v>0</v>
      </c>
      <c r="F314" s="57">
        <f>Table13[[#This Row],[-1605965.0]]/درآمدها!$C$10*100</f>
        <v>0</v>
      </c>
      <c r="G314" s="60">
        <v>0</v>
      </c>
      <c r="H314" s="60">
        <v>0</v>
      </c>
      <c r="I314" s="60">
        <v>8658618769</v>
      </c>
      <c r="J314" s="60">
        <f>Table13[[#This Row],[294065.0]]+Table13[[#This Row],[4952210.0]]+Table13[[#This Row],[-6012492.0000]]</f>
        <v>8658618769</v>
      </c>
      <c r="K314" s="57">
        <f>Table13[[#This Row],[-766217.0000]]/درآمدها!$C$10*100</f>
        <v>0.51400875873456853</v>
      </c>
    </row>
    <row r="315" spans="1:11" ht="23.1" customHeight="1">
      <c r="A315" s="56" t="s">
        <v>586</v>
      </c>
      <c r="B315" s="60">
        <v>0</v>
      </c>
      <c r="C315" s="60">
        <v>0</v>
      </c>
      <c r="D315" s="60">
        <v>0</v>
      </c>
      <c r="E315" s="60">
        <f>Table13[[#This Row],[0]]+Table13[[#This Row],[-1609153.0]]+Table13[[#This Row],[3188.0]]</f>
        <v>0</v>
      </c>
      <c r="F315" s="57">
        <f>Table13[[#This Row],[-1605965.0]]/درآمدها!$C$10*100</f>
        <v>0</v>
      </c>
      <c r="G315" s="60">
        <v>0</v>
      </c>
      <c r="H315" s="60">
        <v>0</v>
      </c>
      <c r="I315" s="60">
        <v>2721859138</v>
      </c>
      <c r="J315" s="60">
        <f>Table13[[#This Row],[294065.0]]+Table13[[#This Row],[4952210.0]]+Table13[[#This Row],[-6012492.0000]]</f>
        <v>2721859138</v>
      </c>
      <c r="K315" s="57">
        <f>Table13[[#This Row],[-766217.0000]]/درآمدها!$C$10*100</f>
        <v>0.16157997878168534</v>
      </c>
    </row>
    <row r="316" spans="1:11" ht="23.1" customHeight="1">
      <c r="A316" s="56" t="s">
        <v>634</v>
      </c>
      <c r="B316" s="60">
        <v>0</v>
      </c>
      <c r="C316" s="60">
        <v>0</v>
      </c>
      <c r="D316" s="60">
        <v>0</v>
      </c>
      <c r="E316" s="60">
        <f>Table13[[#This Row],[0]]+Table13[[#This Row],[-1609153.0]]+Table13[[#This Row],[3188.0]]</f>
        <v>0</v>
      </c>
      <c r="F316" s="57">
        <f>Table13[[#This Row],[-1605965.0]]/درآمدها!$C$10*100</f>
        <v>0</v>
      </c>
      <c r="G316" s="60">
        <v>0</v>
      </c>
      <c r="H316" s="60">
        <v>0</v>
      </c>
      <c r="I316" s="60">
        <v>17995368</v>
      </c>
      <c r="J316" s="60">
        <f>Table13[[#This Row],[294065.0]]+Table13[[#This Row],[4952210.0]]+Table13[[#This Row],[-6012492.0000]]</f>
        <v>17995368</v>
      </c>
      <c r="K316" s="57">
        <f>Table13[[#This Row],[-766217.0000]]/درآمدها!$C$10*100</f>
        <v>1.0682739378442513E-3</v>
      </c>
    </row>
    <row r="317" spans="1:11" ht="23.1" customHeight="1">
      <c r="A317" s="56" t="s">
        <v>541</v>
      </c>
      <c r="B317" s="60">
        <v>0</v>
      </c>
      <c r="C317" s="60">
        <v>0</v>
      </c>
      <c r="D317" s="60">
        <v>0</v>
      </c>
      <c r="E317" s="60">
        <f>Table13[[#This Row],[0]]+Table13[[#This Row],[-1609153.0]]+Table13[[#This Row],[3188.0]]</f>
        <v>0</v>
      </c>
      <c r="F317" s="57">
        <f>Table13[[#This Row],[-1605965.0]]/درآمدها!$C$10*100</f>
        <v>0</v>
      </c>
      <c r="G317" s="60">
        <v>0</v>
      </c>
      <c r="H317" s="60">
        <v>0</v>
      </c>
      <c r="I317" s="60">
        <v>11547027</v>
      </c>
      <c r="J317" s="60">
        <f>Table13[[#This Row],[294065.0]]+Table13[[#This Row],[4952210.0]]+Table13[[#This Row],[-6012492.0000]]</f>
        <v>11547027</v>
      </c>
      <c r="K317" s="57">
        <f>Table13[[#This Row],[-766217.0000]]/درآمدها!$C$10*100</f>
        <v>6.8547572929233188E-4</v>
      </c>
    </row>
    <row r="318" spans="1:11" ht="23.1" customHeight="1">
      <c r="A318" s="56" t="s">
        <v>556</v>
      </c>
      <c r="B318" s="60">
        <v>0</v>
      </c>
      <c r="C318" s="60">
        <v>0</v>
      </c>
      <c r="D318" s="60">
        <v>0</v>
      </c>
      <c r="E318" s="60">
        <f>Table13[[#This Row],[0]]+Table13[[#This Row],[-1609153.0]]+Table13[[#This Row],[3188.0]]</f>
        <v>0</v>
      </c>
      <c r="F318" s="57">
        <f>Table13[[#This Row],[-1605965.0]]/درآمدها!$C$10*100</f>
        <v>0</v>
      </c>
      <c r="G318" s="60">
        <v>0</v>
      </c>
      <c r="H318" s="60">
        <v>0</v>
      </c>
      <c r="I318" s="60">
        <v>22494207</v>
      </c>
      <c r="J318" s="60">
        <f>Table13[[#This Row],[294065.0]]+Table13[[#This Row],[4952210.0]]+Table13[[#This Row],[-6012492.0000]]</f>
        <v>22494207</v>
      </c>
      <c r="K318" s="57">
        <f>Table13[[#This Row],[-766217.0000]]/درآمدها!$C$10*100</f>
        <v>1.3353422442138291E-3</v>
      </c>
    </row>
    <row r="319" spans="1:11" ht="23.1" customHeight="1">
      <c r="A319" s="56" t="s">
        <v>606</v>
      </c>
      <c r="B319" s="60">
        <v>0</v>
      </c>
      <c r="C319" s="60">
        <v>0</v>
      </c>
      <c r="D319" s="60">
        <v>0</v>
      </c>
      <c r="E319" s="60">
        <f>Table13[[#This Row],[0]]+Table13[[#This Row],[-1609153.0]]+Table13[[#This Row],[3188.0]]</f>
        <v>0</v>
      </c>
      <c r="F319" s="57">
        <f>Table13[[#This Row],[-1605965.0]]/درآمدها!$C$10*100</f>
        <v>0</v>
      </c>
      <c r="G319" s="60">
        <v>0</v>
      </c>
      <c r="H319" s="60">
        <v>0</v>
      </c>
      <c r="I319" s="60">
        <v>60569403</v>
      </c>
      <c r="J319" s="60">
        <f>Table13[[#This Row],[294065.0]]+Table13[[#This Row],[4952210.0]]+Table13[[#This Row],[-6012492.0000]]</f>
        <v>60569403</v>
      </c>
      <c r="K319" s="57">
        <f>Table13[[#This Row],[-766217.0000]]/درآمدها!$C$10*100</f>
        <v>3.5956316456371108E-3</v>
      </c>
    </row>
    <row r="320" spans="1:11" ht="23.1" customHeight="1">
      <c r="A320" s="56" t="s">
        <v>623</v>
      </c>
      <c r="B320" s="60">
        <v>0</v>
      </c>
      <c r="C320" s="60">
        <v>0</v>
      </c>
      <c r="D320" s="60">
        <v>0</v>
      </c>
      <c r="E320" s="60">
        <f>Table13[[#This Row],[0]]+Table13[[#This Row],[-1609153.0]]+Table13[[#This Row],[3188.0]]</f>
        <v>0</v>
      </c>
      <c r="F320" s="57">
        <f>Table13[[#This Row],[-1605965.0]]/درآمدها!$C$10*100</f>
        <v>0</v>
      </c>
      <c r="G320" s="60">
        <v>0</v>
      </c>
      <c r="H320" s="60">
        <v>0</v>
      </c>
      <c r="I320" s="60">
        <v>30994</v>
      </c>
      <c r="J320" s="60">
        <f>Table13[[#This Row],[294065.0]]+Table13[[#This Row],[4952210.0]]+Table13[[#This Row],[-6012492.0000]]</f>
        <v>30994</v>
      </c>
      <c r="K320" s="57">
        <f>Table13[[#This Row],[-766217.0000]]/درآمدها!$C$10*100</f>
        <v>1.8399224972528888E-6</v>
      </c>
    </row>
    <row r="321" spans="1:11" ht="23.1" customHeight="1">
      <c r="A321" s="56" t="s">
        <v>620</v>
      </c>
      <c r="B321" s="60">
        <v>0</v>
      </c>
      <c r="C321" s="60">
        <v>0</v>
      </c>
      <c r="D321" s="60">
        <v>0</v>
      </c>
      <c r="E321" s="60">
        <f>Table13[[#This Row],[0]]+Table13[[#This Row],[-1609153.0]]+Table13[[#This Row],[3188.0]]</f>
        <v>0</v>
      </c>
      <c r="F321" s="57">
        <f>Table13[[#This Row],[-1605965.0]]/درآمدها!$C$10*100</f>
        <v>0</v>
      </c>
      <c r="G321" s="60">
        <v>0</v>
      </c>
      <c r="H321" s="60">
        <v>0</v>
      </c>
      <c r="I321" s="60">
        <v>159960</v>
      </c>
      <c r="J321" s="60">
        <f>Table13[[#This Row],[294065.0]]+Table13[[#This Row],[4952210.0]]+Table13[[#This Row],[-6012492.0000]]</f>
        <v>159960</v>
      </c>
      <c r="K321" s="57">
        <f>Table13[[#This Row],[-766217.0000]]/درآمدها!$C$10*100</f>
        <v>9.4958379899519941E-6</v>
      </c>
    </row>
    <row r="322" spans="1:11" ht="23.1" customHeight="1">
      <c r="A322" s="56" t="s">
        <v>621</v>
      </c>
      <c r="B322" s="60">
        <v>0</v>
      </c>
      <c r="C322" s="60">
        <v>0</v>
      </c>
      <c r="D322" s="60">
        <v>0</v>
      </c>
      <c r="E322" s="60">
        <f>Table13[[#This Row],[0]]+Table13[[#This Row],[-1609153.0]]+Table13[[#This Row],[3188.0]]</f>
        <v>0</v>
      </c>
      <c r="F322" s="57">
        <f>Table13[[#This Row],[-1605965.0]]/درآمدها!$C$10*100</f>
        <v>0</v>
      </c>
      <c r="G322" s="60">
        <v>0</v>
      </c>
      <c r="H322" s="60">
        <v>0</v>
      </c>
      <c r="I322" s="60">
        <v>50988</v>
      </c>
      <c r="J322" s="60">
        <f>Table13[[#This Row],[294065.0]]+Table13[[#This Row],[4952210.0]]+Table13[[#This Row],[-6012492.0000]]</f>
        <v>50988</v>
      </c>
      <c r="K322" s="57">
        <f>Table13[[#This Row],[-766217.0000]]/درآمدها!$C$10*100</f>
        <v>3.0268428821684938E-6</v>
      </c>
    </row>
    <row r="323" spans="1:11" ht="23.1" customHeight="1">
      <c r="A323" s="56" t="s">
        <v>622</v>
      </c>
      <c r="B323" s="60">
        <v>0</v>
      </c>
      <c r="C323" s="60">
        <v>0</v>
      </c>
      <c r="D323" s="60">
        <v>0</v>
      </c>
      <c r="E323" s="60">
        <f>Table13[[#This Row],[0]]+Table13[[#This Row],[-1609153.0]]+Table13[[#This Row],[3188.0]]</f>
        <v>0</v>
      </c>
      <c r="F323" s="57">
        <f>Table13[[#This Row],[-1605965.0]]/درآمدها!$C$10*100</f>
        <v>0</v>
      </c>
      <c r="G323" s="60">
        <v>0</v>
      </c>
      <c r="H323" s="60">
        <v>0</v>
      </c>
      <c r="I323" s="60">
        <v>6999</v>
      </c>
      <c r="J323" s="60">
        <f>Table13[[#This Row],[294065.0]]+Table13[[#This Row],[4952210.0]]+Table13[[#This Row],[-6012492.0000]]</f>
        <v>6999</v>
      </c>
      <c r="K323" s="57">
        <f>Table13[[#This Row],[-766217.0000]]/درآمدها!$C$10*100</f>
        <v>4.1548743493169551E-7</v>
      </c>
    </row>
    <row r="324" spans="1:11" ht="23.1" customHeight="1">
      <c r="A324" s="56" t="s">
        <v>575</v>
      </c>
      <c r="B324" s="60">
        <v>0</v>
      </c>
      <c r="C324" s="60">
        <v>0</v>
      </c>
      <c r="D324" s="60">
        <v>0</v>
      </c>
      <c r="E324" s="60">
        <f>Table13[[#This Row],[0]]+Table13[[#This Row],[-1609153.0]]+Table13[[#This Row],[3188.0]]</f>
        <v>0</v>
      </c>
      <c r="F324" s="57">
        <f>Table13[[#This Row],[-1605965.0]]/درآمدها!$C$10*100</f>
        <v>0</v>
      </c>
      <c r="G324" s="60">
        <v>0</v>
      </c>
      <c r="H324" s="60">
        <v>0</v>
      </c>
      <c r="I324" s="60">
        <v>8483745</v>
      </c>
      <c r="J324" s="60">
        <f>Table13[[#This Row],[294065.0]]+Table13[[#This Row],[4952210.0]]+Table13[[#This Row],[-6012492.0000]]</f>
        <v>8483745</v>
      </c>
      <c r="K324" s="57">
        <f>Table13[[#This Row],[-766217.0000]]/درآمدها!$C$10*100</f>
        <v>5.0362758232098829E-4</v>
      </c>
    </row>
    <row r="325" spans="1:11" ht="23.1" customHeight="1">
      <c r="A325" s="56" t="s">
        <v>612</v>
      </c>
      <c r="B325" s="60">
        <v>0</v>
      </c>
      <c r="C325" s="60">
        <v>0</v>
      </c>
      <c r="D325" s="60">
        <v>0</v>
      </c>
      <c r="E325" s="60">
        <f>Table13[[#This Row],[0]]+Table13[[#This Row],[-1609153.0]]+Table13[[#This Row],[3188.0]]</f>
        <v>0</v>
      </c>
      <c r="F325" s="57">
        <f>Table13[[#This Row],[-1605965.0]]/درآمدها!$C$10*100</f>
        <v>0</v>
      </c>
      <c r="G325" s="60">
        <v>0</v>
      </c>
      <c r="H325" s="60">
        <v>0</v>
      </c>
      <c r="I325" s="60">
        <v>12246847</v>
      </c>
      <c r="J325" s="60">
        <f>Table13[[#This Row],[294065.0]]+Table13[[#This Row],[4952210.0]]+Table13[[#This Row],[-6012492.0000]]</f>
        <v>12246847</v>
      </c>
      <c r="K325" s="57">
        <f>Table13[[#This Row],[-766217.0000]]/درآمدها!$C$10*100</f>
        <v>7.270197236792299E-4</v>
      </c>
    </row>
    <row r="326" spans="1:11" ht="23.1" customHeight="1">
      <c r="A326" s="56" t="s">
        <v>584</v>
      </c>
      <c r="B326" s="60">
        <v>0</v>
      </c>
      <c r="C326" s="60">
        <v>0</v>
      </c>
      <c r="D326" s="60">
        <v>0</v>
      </c>
      <c r="E326" s="60">
        <f>Table13[[#This Row],[0]]+Table13[[#This Row],[-1609153.0]]+Table13[[#This Row],[3188.0]]</f>
        <v>0</v>
      </c>
      <c r="F326" s="57">
        <f>Table13[[#This Row],[-1605965.0]]/درآمدها!$C$10*100</f>
        <v>0</v>
      </c>
      <c r="G326" s="60">
        <v>0</v>
      </c>
      <c r="H326" s="60">
        <v>0</v>
      </c>
      <c r="I326" s="60">
        <v>14696215</v>
      </c>
      <c r="J326" s="60">
        <f>Table13[[#This Row],[294065.0]]+Table13[[#This Row],[4952210.0]]+Table13[[#This Row],[-6012492.0000]]</f>
        <v>14696215</v>
      </c>
      <c r="K326" s="57">
        <f>Table13[[#This Row],[-766217.0000]]/درآمدها!$C$10*100</f>
        <v>8.7242358530571621E-4</v>
      </c>
    </row>
    <row r="327" spans="1:11" ht="23.1" customHeight="1">
      <c r="A327" s="56" t="s">
        <v>616</v>
      </c>
      <c r="B327" s="60">
        <v>0</v>
      </c>
      <c r="C327" s="60">
        <v>0</v>
      </c>
      <c r="D327" s="60">
        <v>0</v>
      </c>
      <c r="E327" s="60">
        <f>Table13[[#This Row],[0]]+Table13[[#This Row],[-1609153.0]]+Table13[[#This Row],[3188.0]]</f>
        <v>0</v>
      </c>
      <c r="F327" s="57">
        <f>Table13[[#This Row],[-1605965.0]]/درآمدها!$C$10*100</f>
        <v>0</v>
      </c>
      <c r="G327" s="60">
        <v>0</v>
      </c>
      <c r="H327" s="60">
        <v>0</v>
      </c>
      <c r="I327" s="60">
        <v>-400638</v>
      </c>
      <c r="J327" s="60">
        <f>Table13[[#This Row],[294065.0]]+Table13[[#This Row],[4952210.0]]+Table13[[#This Row],[-6012492.0000]]</f>
        <v>-400638</v>
      </c>
      <c r="K327" s="57">
        <f>Table13[[#This Row],[-766217.0000]]/درآمدها!$C$10*100</f>
        <v>-2.3783405480234979E-5</v>
      </c>
    </row>
    <row r="328" spans="1:11" ht="23.1" customHeight="1">
      <c r="A328" s="56" t="s">
        <v>624</v>
      </c>
      <c r="B328" s="60">
        <v>0</v>
      </c>
      <c r="C328" s="60">
        <v>0</v>
      </c>
      <c r="D328" s="60">
        <v>0</v>
      </c>
      <c r="E328" s="60">
        <f>Table13[[#This Row],[0]]+Table13[[#This Row],[-1609153.0]]+Table13[[#This Row],[3188.0]]</f>
        <v>0</v>
      </c>
      <c r="F328" s="57">
        <f>Table13[[#This Row],[-1605965.0]]/درآمدها!$C$10*100</f>
        <v>0</v>
      </c>
      <c r="G328" s="60">
        <v>0</v>
      </c>
      <c r="H328" s="60">
        <v>0</v>
      </c>
      <c r="I328" s="60">
        <v>7991997</v>
      </c>
      <c r="J328" s="60">
        <f>Table13[[#This Row],[294065.0]]+Table13[[#This Row],[4952210.0]]+Table13[[#This Row],[-6012492.0000]]</f>
        <v>7991997</v>
      </c>
      <c r="K328" s="57">
        <f>Table13[[#This Row],[-766217.0000]]/درآمدها!$C$10*100</f>
        <v>4.7443553843574873E-4</v>
      </c>
    </row>
    <row r="329" spans="1:11" ht="23.1" customHeight="1">
      <c r="A329" s="56" t="s">
        <v>548</v>
      </c>
      <c r="B329" s="60">
        <v>0</v>
      </c>
      <c r="C329" s="60">
        <v>0</v>
      </c>
      <c r="D329" s="60">
        <v>0</v>
      </c>
      <c r="E329" s="60">
        <f>Table13[[#This Row],[0]]+Table13[[#This Row],[-1609153.0]]+Table13[[#This Row],[3188.0]]</f>
        <v>0</v>
      </c>
      <c r="F329" s="57">
        <f>Table13[[#This Row],[-1605965.0]]/درآمدها!$C$10*100</f>
        <v>0</v>
      </c>
      <c r="G329" s="60">
        <v>0</v>
      </c>
      <c r="H329" s="60">
        <v>0</v>
      </c>
      <c r="I329" s="60">
        <v>-10881052812</v>
      </c>
      <c r="J329" s="60">
        <f>Table13[[#This Row],[294065.0]]+Table13[[#This Row],[4952210.0]]+Table13[[#This Row],[-6012492.0000]]</f>
        <v>-10881052812</v>
      </c>
      <c r="K329" s="57">
        <f>Table13[[#This Row],[-766217.0000]]/درآمدها!$C$10*100</f>
        <v>-0.64594095188086764</v>
      </c>
    </row>
    <row r="330" spans="1:11" ht="23.1" customHeight="1">
      <c r="A330" s="56" t="s">
        <v>605</v>
      </c>
      <c r="B330" s="60">
        <v>0</v>
      </c>
      <c r="C330" s="60">
        <v>0</v>
      </c>
      <c r="D330" s="60">
        <v>0</v>
      </c>
      <c r="E330" s="60">
        <f>Table13[[#This Row],[0]]+Table13[[#This Row],[-1609153.0]]+Table13[[#This Row],[3188.0]]</f>
        <v>0</v>
      </c>
      <c r="F330" s="57">
        <f>Table13[[#This Row],[-1605965.0]]/درآمدها!$C$10*100</f>
        <v>0</v>
      </c>
      <c r="G330" s="60">
        <v>0</v>
      </c>
      <c r="H330" s="60">
        <v>0</v>
      </c>
      <c r="I330" s="60">
        <v>-57998790</v>
      </c>
      <c r="J330" s="60">
        <f>Table13[[#This Row],[294065.0]]+Table13[[#This Row],[4952210.0]]+Table13[[#This Row],[-6012492.0000]]</f>
        <v>-57998790</v>
      </c>
      <c r="K330" s="57">
        <f>Table13[[#This Row],[-766217.0000]]/درآمدها!$C$10*100</f>
        <v>-3.4430302166369585E-3</v>
      </c>
    </row>
    <row r="331" spans="1:11" ht="23.1" customHeight="1">
      <c r="A331" s="56" t="s">
        <v>610</v>
      </c>
      <c r="B331" s="60">
        <v>0</v>
      </c>
      <c r="C331" s="60">
        <v>0</v>
      </c>
      <c r="D331" s="60">
        <v>0</v>
      </c>
      <c r="E331" s="60">
        <f>Table13[[#This Row],[0]]+Table13[[#This Row],[-1609153.0]]+Table13[[#This Row],[3188.0]]</f>
        <v>0</v>
      </c>
      <c r="F331" s="57">
        <f>Table13[[#This Row],[-1605965.0]]/درآمدها!$C$10*100</f>
        <v>0</v>
      </c>
      <c r="G331" s="60">
        <v>0</v>
      </c>
      <c r="H331" s="60">
        <v>0</v>
      </c>
      <c r="I331" s="60">
        <v>-13445090</v>
      </c>
      <c r="J331" s="60">
        <f>Table13[[#This Row],[294065.0]]+Table13[[#This Row],[4952210.0]]+Table13[[#This Row],[-6012492.0000]]</f>
        <v>-13445090</v>
      </c>
      <c r="K331" s="57">
        <f>Table13[[#This Row],[-766217.0000]]/درآمدها!$C$10*100</f>
        <v>-7.9815201550589941E-4</v>
      </c>
    </row>
    <row r="332" spans="1:11" ht="23.1" customHeight="1">
      <c r="A332" s="56" t="s">
        <v>629</v>
      </c>
      <c r="B332" s="60">
        <v>0</v>
      </c>
      <c r="C332" s="60">
        <v>0</v>
      </c>
      <c r="D332" s="60">
        <v>0</v>
      </c>
      <c r="E332" s="60">
        <f>Table13[[#This Row],[0]]+Table13[[#This Row],[-1609153.0]]+Table13[[#This Row],[3188.0]]</f>
        <v>0</v>
      </c>
      <c r="F332" s="57">
        <f>Table13[[#This Row],[-1605965.0]]/درآمدها!$C$10*100</f>
        <v>0</v>
      </c>
      <c r="G332" s="60">
        <v>0</v>
      </c>
      <c r="H332" s="60">
        <v>0</v>
      </c>
      <c r="I332" s="60">
        <v>-9697636</v>
      </c>
      <c r="J332" s="60">
        <f>Table13[[#This Row],[294065.0]]+Table13[[#This Row],[4952210.0]]+Table13[[#This Row],[-6012492.0000]]</f>
        <v>-9697636</v>
      </c>
      <c r="K332" s="57">
        <f>Table13[[#This Row],[-766217.0000]]/درآمدها!$C$10*100</f>
        <v>-5.7568879933437179E-4</v>
      </c>
    </row>
    <row r="333" spans="1:11" ht="23.1" customHeight="1">
      <c r="A333" s="56" t="s">
        <v>683</v>
      </c>
      <c r="B333" s="60">
        <v>0</v>
      </c>
      <c r="C333" s="60">
        <v>0</v>
      </c>
      <c r="D333" s="60">
        <v>0</v>
      </c>
      <c r="E333" s="60">
        <f>Table13[[#This Row],[0]]+Table13[[#This Row],[-1609153.0]]+Table13[[#This Row],[3188.0]]</f>
        <v>0</v>
      </c>
      <c r="F333" s="57">
        <f>Table13[[#This Row],[-1605965.0]]/درآمدها!$C$10*100</f>
        <v>0</v>
      </c>
      <c r="G333" s="60">
        <v>0</v>
      </c>
      <c r="H333" s="60">
        <v>0</v>
      </c>
      <c r="I333" s="60">
        <v>-1298330</v>
      </c>
      <c r="J333" s="60">
        <f>Table13[[#This Row],[294065.0]]+Table13[[#This Row],[4952210.0]]+Table13[[#This Row],[-6012492.0000]]</f>
        <v>-1298330</v>
      </c>
      <c r="K333" s="57">
        <f>Table13[[#This Row],[-766217.0000]]/درآمدها!$C$10*100</f>
        <v>-7.7073839319169625E-5</v>
      </c>
    </row>
    <row r="334" spans="1:11" ht="23.1" customHeight="1">
      <c r="A334" s="56" t="s">
        <v>573</v>
      </c>
      <c r="B334" s="60">
        <v>0</v>
      </c>
      <c r="C334" s="60">
        <v>0</v>
      </c>
      <c r="D334" s="60">
        <v>0</v>
      </c>
      <c r="E334" s="60">
        <f>Table13[[#This Row],[0]]+Table13[[#This Row],[-1609153.0]]+Table13[[#This Row],[3188.0]]</f>
        <v>0</v>
      </c>
      <c r="F334" s="57">
        <f>Table13[[#This Row],[-1605965.0]]/درآمدها!$C$10*100</f>
        <v>0</v>
      </c>
      <c r="G334" s="60">
        <v>0</v>
      </c>
      <c r="H334" s="60">
        <v>0</v>
      </c>
      <c r="I334" s="60">
        <v>130236286</v>
      </c>
      <c r="J334" s="60">
        <f>Table13[[#This Row],[294065.0]]+Table13[[#This Row],[4952210.0]]+Table13[[#This Row],[-6012492.0000]]</f>
        <v>130236286</v>
      </c>
      <c r="K334" s="57">
        <f>Table13[[#This Row],[-766217.0000]]/درآمدها!$C$10*100</f>
        <v>7.7313245328147848E-3</v>
      </c>
    </row>
    <row r="335" spans="1:11" ht="23.1" customHeight="1">
      <c r="A335" s="56" t="s">
        <v>611</v>
      </c>
      <c r="B335" s="60">
        <v>0</v>
      </c>
      <c r="C335" s="60">
        <v>0</v>
      </c>
      <c r="D335" s="60">
        <v>0</v>
      </c>
      <c r="E335" s="60">
        <f>Table13[[#This Row],[0]]+Table13[[#This Row],[-1609153.0]]+Table13[[#This Row],[3188.0]]</f>
        <v>0</v>
      </c>
      <c r="F335" s="57">
        <f>Table13[[#This Row],[-1605965.0]]/درآمدها!$C$10*100</f>
        <v>0</v>
      </c>
      <c r="G335" s="60">
        <v>0</v>
      </c>
      <c r="H335" s="60">
        <v>0</v>
      </c>
      <c r="I335" s="60">
        <v>297368343</v>
      </c>
      <c r="J335" s="60">
        <f>Table13[[#This Row],[294065.0]]+Table13[[#This Row],[4952210.0]]+Table13[[#This Row],[-6012492.0000]]</f>
        <v>297368343</v>
      </c>
      <c r="K335" s="57">
        <f>Table13[[#This Row],[-766217.0000]]/درآمدها!$C$10*100</f>
        <v>1.7652923283748907E-2</v>
      </c>
    </row>
    <row r="336" spans="1:11" ht="23.1" customHeight="1">
      <c r="A336" s="56" t="s">
        <v>596</v>
      </c>
      <c r="B336" s="60">
        <v>0</v>
      </c>
      <c r="C336" s="60">
        <v>0</v>
      </c>
      <c r="D336" s="60">
        <v>0</v>
      </c>
      <c r="E336" s="60">
        <f>Table13[[#This Row],[0]]+Table13[[#This Row],[-1609153.0]]+Table13[[#This Row],[3188.0]]</f>
        <v>0</v>
      </c>
      <c r="F336" s="57">
        <f>Table13[[#This Row],[-1605965.0]]/درآمدها!$C$10*100</f>
        <v>0</v>
      </c>
      <c r="G336" s="60">
        <v>0</v>
      </c>
      <c r="H336" s="60">
        <v>0</v>
      </c>
      <c r="I336" s="60">
        <v>12889874054</v>
      </c>
      <c r="J336" s="60">
        <f>Table13[[#This Row],[294065.0]]+Table13[[#This Row],[4952210.0]]+Table13[[#This Row],[-6012492.0000]]</f>
        <v>12889874054</v>
      </c>
      <c r="K336" s="57">
        <f>Table13[[#This Row],[-766217.0000]]/درآمدها!$C$10*100</f>
        <v>0.76519227136577717</v>
      </c>
    </row>
    <row r="337" spans="1:11" ht="23.1" customHeight="1">
      <c r="A337" s="56" t="s">
        <v>571</v>
      </c>
      <c r="B337" s="60">
        <v>0</v>
      </c>
      <c r="C337" s="60">
        <v>0</v>
      </c>
      <c r="D337" s="60">
        <v>0</v>
      </c>
      <c r="E337" s="60">
        <f>Table13[[#This Row],[0]]+Table13[[#This Row],[-1609153.0]]+Table13[[#This Row],[3188.0]]</f>
        <v>0</v>
      </c>
      <c r="F337" s="57">
        <f>Table13[[#This Row],[-1605965.0]]/درآمدها!$C$10*100</f>
        <v>0</v>
      </c>
      <c r="G337" s="60">
        <v>0</v>
      </c>
      <c r="H337" s="60">
        <v>0</v>
      </c>
      <c r="I337" s="60">
        <v>20978775618</v>
      </c>
      <c r="J337" s="60">
        <f>Table13[[#This Row],[294065.0]]+Table13[[#This Row],[4952210.0]]+Table13[[#This Row],[-6012492.0000]]</f>
        <v>20978775618</v>
      </c>
      <c r="K337" s="57">
        <f>Table13[[#This Row],[-766217.0000]]/درآمدها!$C$10*100</f>
        <v>1.2453804357094462</v>
      </c>
    </row>
    <row r="338" spans="1:11" ht="23.1" customHeight="1">
      <c r="A338" s="56" t="s">
        <v>595</v>
      </c>
      <c r="B338" s="60">
        <v>0</v>
      </c>
      <c r="C338" s="60">
        <v>0</v>
      </c>
      <c r="D338" s="60">
        <v>0</v>
      </c>
      <c r="E338" s="60">
        <f>Table13[[#This Row],[0]]+Table13[[#This Row],[-1609153.0]]+Table13[[#This Row],[3188.0]]</f>
        <v>0</v>
      </c>
      <c r="F338" s="57">
        <f>Table13[[#This Row],[-1605965.0]]/درآمدها!$C$10*100</f>
        <v>0</v>
      </c>
      <c r="G338" s="60">
        <v>0</v>
      </c>
      <c r="H338" s="60">
        <v>0</v>
      </c>
      <c r="I338" s="60">
        <v>661595451</v>
      </c>
      <c r="J338" s="60">
        <f>Table13[[#This Row],[294065.0]]+Table13[[#This Row],[4952210.0]]+Table13[[#This Row],[-6012492.0000]]</f>
        <v>661595451</v>
      </c>
      <c r="K338" s="57">
        <f>Table13[[#This Row],[-766217.0000]]/درآمدها!$C$10*100</f>
        <v>3.9274838819612551E-2</v>
      </c>
    </row>
    <row r="339" spans="1:11" ht="23.1" customHeight="1">
      <c r="A339" s="56" t="s">
        <v>602</v>
      </c>
      <c r="B339" s="60">
        <v>0</v>
      </c>
      <c r="C339" s="60">
        <v>0</v>
      </c>
      <c r="D339" s="60">
        <v>0</v>
      </c>
      <c r="E339" s="60">
        <f>Table13[[#This Row],[0]]+Table13[[#This Row],[-1609153.0]]+Table13[[#This Row],[3188.0]]</f>
        <v>0</v>
      </c>
      <c r="F339" s="57">
        <f>Table13[[#This Row],[-1605965.0]]/درآمدها!$C$10*100</f>
        <v>0</v>
      </c>
      <c r="G339" s="60">
        <v>0</v>
      </c>
      <c r="H339" s="60">
        <v>0</v>
      </c>
      <c r="I339" s="60">
        <v>1052019059</v>
      </c>
      <c r="J339" s="60">
        <f>Table13[[#This Row],[294065.0]]+Table13[[#This Row],[4952210.0]]+Table13[[#This Row],[-6012492.0000]]</f>
        <v>1052019059</v>
      </c>
      <c r="K339" s="57">
        <f>Table13[[#This Row],[-766217.0000]]/درآمدها!$C$10*100</f>
        <v>6.2451878886007429E-2</v>
      </c>
    </row>
    <row r="340" spans="1:11" ht="23.1" customHeight="1">
      <c r="A340" s="56" t="s">
        <v>590</v>
      </c>
      <c r="B340" s="60">
        <v>0</v>
      </c>
      <c r="C340" s="60">
        <v>0</v>
      </c>
      <c r="D340" s="60">
        <v>0</v>
      </c>
      <c r="E340" s="60">
        <f>Table13[[#This Row],[0]]+Table13[[#This Row],[-1609153.0]]+Table13[[#This Row],[3188.0]]</f>
        <v>0</v>
      </c>
      <c r="F340" s="57">
        <f>Table13[[#This Row],[-1605965.0]]/درآمدها!$C$10*100</f>
        <v>0</v>
      </c>
      <c r="G340" s="60">
        <v>0</v>
      </c>
      <c r="H340" s="60">
        <v>0</v>
      </c>
      <c r="I340" s="60">
        <v>600677298</v>
      </c>
      <c r="J340" s="60">
        <f>Table13[[#This Row],[294065.0]]+Table13[[#This Row],[4952210.0]]+Table13[[#This Row],[-6012492.0000]]</f>
        <v>600677298</v>
      </c>
      <c r="K340" s="57">
        <f>Table13[[#This Row],[-766217.0000]]/درآمدها!$C$10*100</f>
        <v>3.5658504038822925E-2</v>
      </c>
    </row>
    <row r="341" spans="1:11" ht="23.1" customHeight="1">
      <c r="A341" s="56" t="s">
        <v>601</v>
      </c>
      <c r="B341" s="60">
        <v>0</v>
      </c>
      <c r="C341" s="60">
        <v>0</v>
      </c>
      <c r="D341" s="60">
        <v>0</v>
      </c>
      <c r="E341" s="60">
        <f>Table13[[#This Row],[0]]+Table13[[#This Row],[-1609153.0]]+Table13[[#This Row],[3188.0]]</f>
        <v>0</v>
      </c>
      <c r="F341" s="57">
        <f>Table13[[#This Row],[-1605965.0]]/درآمدها!$C$10*100</f>
        <v>0</v>
      </c>
      <c r="G341" s="60">
        <v>0</v>
      </c>
      <c r="H341" s="60">
        <v>0</v>
      </c>
      <c r="I341" s="60">
        <v>169876251</v>
      </c>
      <c r="J341" s="60">
        <f>Table13[[#This Row],[294065.0]]+Table13[[#This Row],[4952210.0]]+Table13[[#This Row],[-6012492.0000]]</f>
        <v>169876251</v>
      </c>
      <c r="K341" s="57">
        <f>Table13[[#This Row],[-766217.0000]]/درآمدها!$C$10*100</f>
        <v>1.0084504612630786E-2</v>
      </c>
    </row>
    <row r="342" spans="1:11" ht="23.1" customHeight="1">
      <c r="A342" s="56" t="s">
        <v>604</v>
      </c>
      <c r="B342" s="60">
        <v>0</v>
      </c>
      <c r="C342" s="60">
        <v>0</v>
      </c>
      <c r="D342" s="60">
        <v>0</v>
      </c>
      <c r="E342" s="60">
        <f>Table13[[#This Row],[0]]+Table13[[#This Row],[-1609153.0]]+Table13[[#This Row],[3188.0]]</f>
        <v>0</v>
      </c>
      <c r="F342" s="57">
        <f>Table13[[#This Row],[-1605965.0]]/درآمدها!$C$10*100</f>
        <v>0</v>
      </c>
      <c r="G342" s="60">
        <v>0</v>
      </c>
      <c r="H342" s="60">
        <v>0</v>
      </c>
      <c r="I342" s="60">
        <v>10497297</v>
      </c>
      <c r="J342" s="60">
        <f>Table13[[#This Row],[294065.0]]+Table13[[#This Row],[4952210.0]]+Table13[[#This Row],[-6012492.0000]]</f>
        <v>10497297</v>
      </c>
      <c r="K342" s="57">
        <f>Table13[[#This Row],[-766217.0000]]/درآمدها!$C$10*100</f>
        <v>6.231597377119849E-4</v>
      </c>
    </row>
    <row r="343" spans="1:11" ht="23.1" customHeight="1">
      <c r="A343" s="56" t="s">
        <v>558</v>
      </c>
      <c r="B343" s="60">
        <v>0</v>
      </c>
      <c r="C343" s="60">
        <v>0</v>
      </c>
      <c r="D343" s="60">
        <v>0</v>
      </c>
      <c r="E343" s="60">
        <f>Table13[[#This Row],[0]]+Table13[[#This Row],[-1609153.0]]+Table13[[#This Row],[3188.0]]</f>
        <v>0</v>
      </c>
      <c r="F343" s="57">
        <f>Table13[[#This Row],[-1605965.0]]/درآمدها!$C$10*100</f>
        <v>0</v>
      </c>
      <c r="G343" s="60">
        <v>0</v>
      </c>
      <c r="H343" s="60">
        <v>0</v>
      </c>
      <c r="I343" s="60">
        <v>80037394</v>
      </c>
      <c r="J343" s="60">
        <f>Table13[[#This Row],[294065.0]]+Table13[[#This Row],[4952210.0]]+Table13[[#This Row],[-6012492.0000]]</f>
        <v>80037394</v>
      </c>
      <c r="K343" s="57">
        <f>Table13[[#This Row],[-766217.0000]]/درآمدها!$C$10*100</f>
        <v>4.7513261225428597E-3</v>
      </c>
    </row>
    <row r="344" spans="1:11" ht="23.1" customHeight="1">
      <c r="A344" s="56" t="s">
        <v>664</v>
      </c>
      <c r="B344" s="60">
        <v>0</v>
      </c>
      <c r="C344" s="60">
        <v>0</v>
      </c>
      <c r="D344" s="60">
        <v>0</v>
      </c>
      <c r="E344" s="60">
        <f>Table13[[#This Row],[0]]+Table13[[#This Row],[-1609153.0]]+Table13[[#This Row],[3188.0]]</f>
        <v>0</v>
      </c>
      <c r="F344" s="57">
        <f>Table13[[#This Row],[-1605965.0]]/درآمدها!$C$10*100</f>
        <v>0</v>
      </c>
      <c r="G344" s="60">
        <v>0</v>
      </c>
      <c r="H344" s="60">
        <v>0</v>
      </c>
      <c r="I344" s="60">
        <v>-40012728</v>
      </c>
      <c r="J344" s="60">
        <f>Table13[[#This Row],[294065.0]]+Table13[[#This Row],[4952210.0]]+Table13[[#This Row],[-6012492.0000]]</f>
        <v>-40012728</v>
      </c>
      <c r="K344" s="57">
        <f>Table13[[#This Row],[-766217.0000]]/درآمدها!$C$10*100</f>
        <v>-2.3753087185797443E-3</v>
      </c>
    </row>
    <row r="345" spans="1:11" ht="23.1" customHeight="1">
      <c r="A345" s="56" t="s">
        <v>647</v>
      </c>
      <c r="B345" s="60">
        <v>0</v>
      </c>
      <c r="C345" s="60">
        <v>0</v>
      </c>
      <c r="D345" s="60">
        <v>0</v>
      </c>
      <c r="E345" s="60">
        <f>Table13[[#This Row],[0]]+Table13[[#This Row],[-1609153.0]]+Table13[[#This Row],[3188.0]]</f>
        <v>0</v>
      </c>
      <c r="F345" s="57">
        <f>Table13[[#This Row],[-1605965.0]]/درآمدها!$C$10*100</f>
        <v>0</v>
      </c>
      <c r="G345" s="60">
        <v>0</v>
      </c>
      <c r="H345" s="60">
        <v>0</v>
      </c>
      <c r="I345" s="60">
        <v>-22062383</v>
      </c>
      <c r="J345" s="60">
        <f>Table13[[#This Row],[294065.0]]+Table13[[#This Row],[4952210.0]]+Table13[[#This Row],[-6012492.0000]]</f>
        <v>-22062383</v>
      </c>
      <c r="K345" s="57">
        <f>Table13[[#This Row],[-766217.0000]]/درآمدها!$C$10*100</f>
        <v>-1.3097075183812893E-3</v>
      </c>
    </row>
    <row r="346" spans="1:11" ht="23.1" customHeight="1">
      <c r="A346" s="56" t="s">
        <v>618</v>
      </c>
      <c r="B346" s="60">
        <v>0</v>
      </c>
      <c r="C346" s="60">
        <v>0</v>
      </c>
      <c r="D346" s="60">
        <v>0</v>
      </c>
      <c r="E346" s="60">
        <f>Table13[[#This Row],[0]]+Table13[[#This Row],[-1609153.0]]+Table13[[#This Row],[3188.0]]</f>
        <v>0</v>
      </c>
      <c r="F346" s="57">
        <f>Table13[[#This Row],[-1605965.0]]/درآمدها!$C$10*100</f>
        <v>0</v>
      </c>
      <c r="G346" s="60">
        <v>0</v>
      </c>
      <c r="H346" s="60">
        <v>0</v>
      </c>
      <c r="I346" s="60">
        <v>8627784</v>
      </c>
      <c r="J346" s="60">
        <f>Table13[[#This Row],[294065.0]]+Table13[[#This Row],[4952210.0]]+Table13[[#This Row],[-6012492.0000]]</f>
        <v>8627784</v>
      </c>
      <c r="K346" s="57">
        <f>Table13[[#This Row],[-766217.0000]]/درآمدها!$C$10*100</f>
        <v>5.1217828879907468E-4</v>
      </c>
    </row>
    <row r="347" spans="1:11" ht="23.1" customHeight="1">
      <c r="A347" s="56" t="s">
        <v>598</v>
      </c>
      <c r="B347" s="60">
        <v>0</v>
      </c>
      <c r="C347" s="60">
        <v>-239870000</v>
      </c>
      <c r="D347" s="60">
        <v>-382538732</v>
      </c>
      <c r="E347" s="60">
        <f>Table13[[#This Row],[0]]+Table13[[#This Row],[-1609153.0]]+Table13[[#This Row],[3188.0]]</f>
        <v>-622408732</v>
      </c>
      <c r="F347" s="57">
        <f>Table13[[#This Row],[-1605965.0]]/درآمدها!$C$10*100</f>
        <v>-3.6948565157560953E-2</v>
      </c>
      <c r="G347" s="60">
        <v>0</v>
      </c>
      <c r="H347" s="60">
        <v>0</v>
      </c>
      <c r="I347" s="60">
        <v>-383720147</v>
      </c>
      <c r="J347" s="60">
        <f>Table13[[#This Row],[294065.0]]+Table13[[#This Row],[4952210.0]]+Table13[[#This Row],[-6012492.0000]]</f>
        <v>-383720147</v>
      </c>
      <c r="K347" s="57">
        <f>Table13[[#This Row],[-766217.0000]]/درآمدها!$C$10*100</f>
        <v>-2.2779096957943012E-2</v>
      </c>
    </row>
    <row r="348" spans="1:11" ht="23.1" customHeight="1">
      <c r="A348" s="56" t="s">
        <v>600</v>
      </c>
      <c r="B348" s="60">
        <v>0</v>
      </c>
      <c r="C348" s="60">
        <v>988698000</v>
      </c>
      <c r="D348" s="60">
        <v>-1679417334</v>
      </c>
      <c r="E348" s="60">
        <f>Table13[[#This Row],[0]]+Table13[[#This Row],[-1609153.0]]+Table13[[#This Row],[3188.0]]</f>
        <v>-690719334</v>
      </c>
      <c r="F348" s="57">
        <f>Table13[[#This Row],[-1605965.0]]/درآمدها!$C$10*100</f>
        <v>-4.1003744012200173E-2</v>
      </c>
      <c r="G348" s="60">
        <v>0</v>
      </c>
      <c r="H348" s="60">
        <v>0</v>
      </c>
      <c r="I348" s="60">
        <v>-1680224138</v>
      </c>
      <c r="J348" s="60">
        <f>Table13[[#This Row],[294065.0]]+Table13[[#This Row],[4952210.0]]+Table13[[#This Row],[-6012492.0000]]</f>
        <v>-1680224138</v>
      </c>
      <c r="K348" s="57">
        <f>Table13[[#This Row],[-766217.0000]]/درآمدها!$C$10*100</f>
        <v>-9.9744537392190191E-2</v>
      </c>
    </row>
    <row r="349" spans="1:11" ht="23.1" customHeight="1">
      <c r="A349" s="56" t="s">
        <v>580</v>
      </c>
      <c r="B349" s="60">
        <v>0</v>
      </c>
      <c r="C349" s="60">
        <v>-605711820</v>
      </c>
      <c r="D349" s="60">
        <v>430204692</v>
      </c>
      <c r="E349" s="60">
        <f>Table13[[#This Row],[0]]+Table13[[#This Row],[-1609153.0]]+Table13[[#This Row],[3188.0]]</f>
        <v>-175507128</v>
      </c>
      <c r="F349" s="57">
        <f>Table13[[#This Row],[-1605965.0]]/درآمدها!$C$10*100</f>
        <v>-1.0418775028568189E-2</v>
      </c>
      <c r="G349" s="60">
        <v>0</v>
      </c>
      <c r="H349" s="60">
        <v>0</v>
      </c>
      <c r="I349" s="60">
        <v>-69641072</v>
      </c>
      <c r="J349" s="60">
        <f>Table13[[#This Row],[294065.0]]+Table13[[#This Row],[4952210.0]]+Table13[[#This Row],[-6012492.0000]]</f>
        <v>-69641072</v>
      </c>
      <c r="K349" s="57">
        <f>Table13[[#This Row],[-766217.0000]]/درآمدها!$C$10*100</f>
        <v>-4.1341606474029884E-3</v>
      </c>
    </row>
    <row r="350" spans="1:11" ht="23.1" customHeight="1">
      <c r="A350" s="56" t="s">
        <v>116</v>
      </c>
      <c r="B350" s="60">
        <v>0</v>
      </c>
      <c r="C350" s="60">
        <v>799432793</v>
      </c>
      <c r="D350" s="60">
        <v>-511269127</v>
      </c>
      <c r="E350" s="60">
        <f>Table13[[#This Row],[0]]+Table13[[#This Row],[-1609153.0]]+Table13[[#This Row],[3188.0]]</f>
        <v>288163666</v>
      </c>
      <c r="F350" s="57">
        <f>Table13[[#This Row],[-1605965.0]]/درآمدها!$C$10*100</f>
        <v>1.7106498417895962E-2</v>
      </c>
      <c r="G350" s="60">
        <v>0</v>
      </c>
      <c r="H350" s="60">
        <v>0</v>
      </c>
      <c r="I350" s="60">
        <v>-995737244</v>
      </c>
      <c r="J350" s="60">
        <f>Table13[[#This Row],[294065.0]]+Table13[[#This Row],[4952210.0]]+Table13[[#This Row],[-6012492.0000]]</f>
        <v>-995737244</v>
      </c>
      <c r="K350" s="57">
        <f>Table13[[#This Row],[-766217.0000]]/درآمدها!$C$10*100</f>
        <v>-5.911077487862778E-2</v>
      </c>
    </row>
    <row r="351" spans="1:11" ht="23.1" customHeight="1">
      <c r="A351" s="56" t="s">
        <v>603</v>
      </c>
      <c r="B351" s="60">
        <v>0</v>
      </c>
      <c r="C351" s="60">
        <v>-4384740662</v>
      </c>
      <c r="D351" s="60">
        <v>4641607857</v>
      </c>
      <c r="E351" s="60">
        <f>Table13[[#This Row],[0]]+Table13[[#This Row],[-1609153.0]]+Table13[[#This Row],[3188.0]]</f>
        <v>256867195</v>
      </c>
      <c r="F351" s="57">
        <f>Table13[[#This Row],[-1605965.0]]/درآمدها!$C$10*100</f>
        <v>1.5248620084104821E-2</v>
      </c>
      <c r="G351" s="60">
        <v>0</v>
      </c>
      <c r="H351" s="60">
        <v>0</v>
      </c>
      <c r="I351" s="60">
        <v>5097893976</v>
      </c>
      <c r="J351" s="60">
        <f>Table13[[#This Row],[294065.0]]+Table13[[#This Row],[4952210.0]]+Table13[[#This Row],[-6012492.0000]]</f>
        <v>5097893976</v>
      </c>
      <c r="K351" s="57">
        <f>Table13[[#This Row],[-766217.0000]]/درآمدها!$C$10*100</f>
        <v>0.3026305031635923</v>
      </c>
    </row>
    <row r="352" spans="1:11" ht="23.1" customHeight="1">
      <c r="A352" s="56" t="s">
        <v>663</v>
      </c>
      <c r="B352" s="60">
        <v>0</v>
      </c>
      <c r="C352" s="60">
        <v>0</v>
      </c>
      <c r="D352" s="60">
        <v>0</v>
      </c>
      <c r="E352" s="60">
        <f>Table13[[#This Row],[0]]+Table13[[#This Row],[-1609153.0]]+Table13[[#This Row],[3188.0]]</f>
        <v>0</v>
      </c>
      <c r="F352" s="57">
        <f>Table13[[#This Row],[-1605965.0]]/درآمدها!$C$10*100</f>
        <v>0</v>
      </c>
      <c r="G352" s="60">
        <v>0</v>
      </c>
      <c r="H352" s="60">
        <v>0</v>
      </c>
      <c r="I352" s="60">
        <v>168349202</v>
      </c>
      <c r="J352" s="60">
        <f>Table13[[#This Row],[294065.0]]+Table13[[#This Row],[4952210.0]]+Table13[[#This Row],[-6012492.0000]]</f>
        <v>168349202</v>
      </c>
      <c r="K352" s="57">
        <f>Table13[[#This Row],[-766217.0000]]/درآمدها!$C$10*100</f>
        <v>9.9938531378451004E-3</v>
      </c>
    </row>
    <row r="353" spans="1:11" ht="23.1" customHeight="1">
      <c r="A353" s="56" t="s">
        <v>648</v>
      </c>
      <c r="B353" s="60">
        <v>0</v>
      </c>
      <c r="C353" s="60">
        <v>0</v>
      </c>
      <c r="D353" s="60">
        <v>1000000</v>
      </c>
      <c r="E353" s="60">
        <f>Table13[[#This Row],[0]]+Table13[[#This Row],[-1609153.0]]+Table13[[#This Row],[3188.0]]</f>
        <v>1000000</v>
      </c>
      <c r="F353" s="57">
        <f>Table13[[#This Row],[-1605965.0]]/درآمدها!$C$10*100</f>
        <v>5.9363828394298545E-5</v>
      </c>
      <c r="G353" s="60">
        <v>0</v>
      </c>
      <c r="H353" s="60">
        <v>0</v>
      </c>
      <c r="I353" s="60">
        <v>999743</v>
      </c>
      <c r="J353" s="60">
        <f>Table13[[#This Row],[294065.0]]+Table13[[#This Row],[4952210.0]]+Table13[[#This Row],[-6012492.0000]]</f>
        <v>999743</v>
      </c>
      <c r="K353" s="57">
        <f>Table13[[#This Row],[-766217.0000]]/درآمدها!$C$10*100</f>
        <v>5.9348571890401207E-5</v>
      </c>
    </row>
    <row r="354" spans="1:11" ht="23.1" customHeight="1">
      <c r="A354" s="56" t="s">
        <v>677</v>
      </c>
      <c r="B354" s="60">
        <v>0</v>
      </c>
      <c r="C354" s="60">
        <v>-190000</v>
      </c>
      <c r="D354" s="60">
        <v>4290000</v>
      </c>
      <c r="E354" s="60">
        <f>Table13[[#This Row],[0]]+Table13[[#This Row],[-1609153.0]]+Table13[[#This Row],[3188.0]]</f>
        <v>4100000</v>
      </c>
      <c r="F354" s="57">
        <f>Table13[[#This Row],[-1605965.0]]/درآمدها!$C$10*100</f>
        <v>2.4339169641662402E-4</v>
      </c>
      <c r="G354" s="60">
        <v>0</v>
      </c>
      <c r="H354" s="60">
        <v>0</v>
      </c>
      <c r="I354" s="60">
        <v>4288899</v>
      </c>
      <c r="J354" s="60">
        <f>Table13[[#This Row],[294065.0]]+Table13[[#This Row],[4952210.0]]+Table13[[#This Row],[-6012492.0000]]</f>
        <v>4288899</v>
      </c>
      <c r="K354" s="57">
        <f>Table13[[#This Row],[-766217.0000]]/درآمدها!$C$10*100</f>
        <v>2.5460546423647861E-4</v>
      </c>
    </row>
    <row r="355" spans="1:11" ht="23.1" customHeight="1">
      <c r="A355" s="56" t="s">
        <v>645</v>
      </c>
      <c r="B355" s="60">
        <v>0</v>
      </c>
      <c r="C355" s="60">
        <v>32720000</v>
      </c>
      <c r="D355" s="60">
        <v>-5396654</v>
      </c>
      <c r="E355" s="60">
        <f>Table13[[#This Row],[0]]+Table13[[#This Row],[-1609153.0]]+Table13[[#This Row],[3188.0]]</f>
        <v>27323346</v>
      </c>
      <c r="F355" s="57">
        <f>Table13[[#This Row],[-1605965.0]]/درآمدها!$C$10*100</f>
        <v>1.6220184231020434E-3</v>
      </c>
      <c r="G355" s="60">
        <v>0</v>
      </c>
      <c r="H355" s="60">
        <v>0</v>
      </c>
      <c r="I355" s="60">
        <v>-5481771</v>
      </c>
      <c r="J355" s="60">
        <f>Table13[[#This Row],[294065.0]]+Table13[[#This Row],[4952210.0]]+Table13[[#This Row],[-6012492.0000]]</f>
        <v>-5481771</v>
      </c>
      <c r="K355" s="57">
        <f>Table13[[#This Row],[-766217.0000]]/درآمدها!$C$10*100</f>
        <v>-3.2541891294084234E-4</v>
      </c>
    </row>
    <row r="356" spans="1:11" ht="23.1" customHeight="1">
      <c r="A356" s="56" t="s">
        <v>635</v>
      </c>
      <c r="B356" s="60">
        <v>0</v>
      </c>
      <c r="C356" s="60">
        <v>9147000</v>
      </c>
      <c r="D356" s="60">
        <v>25025956</v>
      </c>
      <c r="E356" s="60">
        <f>Table13[[#This Row],[0]]+Table13[[#This Row],[-1609153.0]]+Table13[[#This Row],[3188.0]]</f>
        <v>34172956</v>
      </c>
      <c r="F356" s="57">
        <f>Table13[[#This Row],[-1605965.0]]/درآمدها!$C$10*100</f>
        <v>2.0286374957099148E-3</v>
      </c>
      <c r="G356" s="60">
        <v>0</v>
      </c>
      <c r="H356" s="60">
        <v>0</v>
      </c>
      <c r="I356" s="60">
        <v>24965728</v>
      </c>
      <c r="J356" s="60">
        <f>Table13[[#This Row],[294065.0]]+Table13[[#This Row],[4952210.0]]+Table13[[#This Row],[-6012492.0000]]</f>
        <v>24965728</v>
      </c>
      <c r="K356" s="57">
        <f>Table13[[#This Row],[-766217.0000]]/درآمدها!$C$10*100</f>
        <v>1.4820611927307342E-3</v>
      </c>
    </row>
    <row r="357" spans="1:11" ht="23.1" customHeight="1">
      <c r="A357" s="56" t="s">
        <v>632</v>
      </c>
      <c r="B357" s="60">
        <v>0</v>
      </c>
      <c r="C357" s="60">
        <v>881861377</v>
      </c>
      <c r="D357" s="60">
        <v>2861764952</v>
      </c>
      <c r="E357" s="60">
        <f>Table13[[#This Row],[0]]+Table13[[#This Row],[-1609153.0]]+Table13[[#This Row],[3188.0]]</f>
        <v>3743626329</v>
      </c>
      <c r="F357" s="57">
        <f>Table13[[#This Row],[-1605965.0]]/درآمدها!$C$10*100</f>
        <v>0.22223599096713378</v>
      </c>
      <c r="G357" s="60">
        <v>0</v>
      </c>
      <c r="H357" s="60">
        <v>0</v>
      </c>
      <c r="I357" s="60">
        <v>2863684881</v>
      </c>
      <c r="J357" s="60">
        <f>Table13[[#This Row],[294065.0]]+Table13[[#This Row],[4952210.0]]+Table13[[#This Row],[-6012492.0000]]</f>
        <v>2863684881</v>
      </c>
      <c r="K357" s="57">
        <f>Table13[[#This Row],[-766217.0000]]/درآمدها!$C$10*100</f>
        <v>0.16999929785103124</v>
      </c>
    </row>
    <row r="358" spans="1:11" ht="23.1" customHeight="1">
      <c r="A358" s="56" t="s">
        <v>671</v>
      </c>
      <c r="B358" s="60">
        <v>0</v>
      </c>
      <c r="C358" s="60">
        <v>-8000000</v>
      </c>
      <c r="D358" s="60">
        <v>19000000</v>
      </c>
      <c r="E358" s="60">
        <f>Table13[[#This Row],[0]]+Table13[[#This Row],[-1609153.0]]+Table13[[#This Row],[3188.0]]</f>
        <v>11000000</v>
      </c>
      <c r="F358" s="57">
        <f>Table13[[#This Row],[-1605965.0]]/درآمدها!$C$10*100</f>
        <v>6.5300211233728386E-4</v>
      </c>
      <c r="G358" s="60">
        <v>0</v>
      </c>
      <c r="H358" s="60">
        <v>0</v>
      </c>
      <c r="I358" s="60">
        <v>18995109</v>
      </c>
      <c r="J358" s="60">
        <f>Table13[[#This Row],[294065.0]]+Table13[[#This Row],[4952210.0]]+Table13[[#This Row],[-6012492.0000]]</f>
        <v>18995109</v>
      </c>
      <c r="K358" s="57">
        <f>Table13[[#This Row],[-766217.0000]]/درآمدها!$C$10*100</f>
        <v>1.1276223910069957E-3</v>
      </c>
    </row>
    <row r="359" spans="1:11" ht="23.1" customHeight="1">
      <c r="A359" s="56" t="s">
        <v>638</v>
      </c>
      <c r="B359" s="60">
        <v>0</v>
      </c>
      <c r="C359" s="60">
        <v>204949000</v>
      </c>
      <c r="D359" s="60">
        <v>803721345</v>
      </c>
      <c r="E359" s="60">
        <f>Table13[[#This Row],[0]]+Table13[[#This Row],[-1609153.0]]+Table13[[#This Row],[3188.0]]</f>
        <v>1008670345</v>
      </c>
      <c r="F359" s="57">
        <f>Table13[[#This Row],[-1605965.0]]/درآمدها!$C$10*100</f>
        <v>5.9878533266997901E-2</v>
      </c>
      <c r="G359" s="60">
        <v>0</v>
      </c>
      <c r="H359" s="60">
        <v>0</v>
      </c>
      <c r="I359" s="60">
        <v>803513625</v>
      </c>
      <c r="J359" s="60">
        <f>Table13[[#This Row],[294065.0]]+Table13[[#This Row],[4952210.0]]+Table13[[#This Row],[-6012492.0000]]</f>
        <v>803513625</v>
      </c>
      <c r="K359" s="57">
        <f>Table13[[#This Row],[-766217.0000]]/درآمدها!$C$10*100</f>
        <v>4.769964494698075E-2</v>
      </c>
    </row>
    <row r="360" spans="1:11" ht="23.1" customHeight="1">
      <c r="A360" s="56" t="s">
        <v>702</v>
      </c>
      <c r="B360" s="60">
        <v>0</v>
      </c>
      <c r="C360" s="60">
        <v>0</v>
      </c>
      <c r="D360" s="60">
        <v>-1487581764</v>
      </c>
      <c r="E360" s="60">
        <f>Table13[[#This Row],[0]]+Table13[[#This Row],[-1609153.0]]+Table13[[#This Row],[3188.0]]</f>
        <v>-1487581764</v>
      </c>
      <c r="F360" s="57">
        <f>Table13[[#This Row],[-1605965.0]]/درآمدها!$C$10*100</f>
        <v>-8.8308548560583913E-2</v>
      </c>
      <c r="G360" s="60">
        <v>0</v>
      </c>
      <c r="H360" s="60">
        <v>0</v>
      </c>
      <c r="I360" s="60">
        <v>-1487581764</v>
      </c>
      <c r="J360" s="60">
        <f>Table13[[#This Row],[294065.0]]+Table13[[#This Row],[4952210.0]]+Table13[[#This Row],[-6012492.0000]]</f>
        <v>-1487581764</v>
      </c>
      <c r="K360" s="57">
        <f>Table13[[#This Row],[-766217.0000]]/درآمدها!$C$10*100</f>
        <v>-8.8308548560583913E-2</v>
      </c>
    </row>
    <row r="361" spans="1:11" ht="23.1" customHeight="1">
      <c r="A361" s="56" t="s">
        <v>644</v>
      </c>
      <c r="B361" s="60">
        <v>0</v>
      </c>
      <c r="C361" s="60">
        <v>264600000</v>
      </c>
      <c r="D361" s="60">
        <v>185400000</v>
      </c>
      <c r="E361" s="60">
        <f>Table13[[#This Row],[0]]+Table13[[#This Row],[-1609153.0]]+Table13[[#This Row],[3188.0]]</f>
        <v>450000000</v>
      </c>
      <c r="F361" s="57">
        <f>Table13[[#This Row],[-1605965.0]]/درآمدها!$C$10*100</f>
        <v>2.6713722777434341E-2</v>
      </c>
      <c r="G361" s="60">
        <v>0</v>
      </c>
      <c r="H361" s="60">
        <v>0</v>
      </c>
      <c r="I361" s="60">
        <v>185352261</v>
      </c>
      <c r="J361" s="60">
        <f>Table13[[#This Row],[294065.0]]+Table13[[#This Row],[4952210.0]]+Table13[[#This Row],[-6012492.0000]]</f>
        <v>185352261</v>
      </c>
      <c r="K361" s="57">
        <f>Table13[[#This Row],[-766217.0000]]/درآمدها!$C$10*100</f>
        <v>1.1003219814499234E-2</v>
      </c>
    </row>
    <row r="362" spans="1:11" ht="23.1" customHeight="1">
      <c r="A362" s="56" t="s">
        <v>678</v>
      </c>
      <c r="B362" s="60">
        <v>0</v>
      </c>
      <c r="C362" s="60">
        <v>8349000</v>
      </c>
      <c r="D362" s="60">
        <v>202344781</v>
      </c>
      <c r="E362" s="60">
        <f>Table13[[#This Row],[0]]+Table13[[#This Row],[-1609153.0]]+Table13[[#This Row],[3188.0]]</f>
        <v>210693781</v>
      </c>
      <c r="F362" s="57">
        <f>Table13[[#This Row],[-1605965.0]]/درآمدها!$C$10*100</f>
        <v>1.2507589459029918E-2</v>
      </c>
      <c r="G362" s="60">
        <v>0</v>
      </c>
      <c r="H362" s="60">
        <v>0</v>
      </c>
      <c r="I362" s="60">
        <v>202287462</v>
      </c>
      <c r="J362" s="60">
        <f>Table13[[#This Row],[294065.0]]+Table13[[#This Row],[4952210.0]]+Table13[[#This Row],[-6012492.0000]]</f>
        <v>202287462</v>
      </c>
      <c r="K362" s="57">
        <f>Table13[[#This Row],[-766217.0000]]/درآمدها!$C$10*100</f>
        <v>1.2008558180486188E-2</v>
      </c>
    </row>
    <row r="363" spans="1:11" ht="23.1" customHeight="1">
      <c r="A363" s="56" t="s">
        <v>617</v>
      </c>
      <c r="B363" s="60">
        <v>0</v>
      </c>
      <c r="C363" s="60">
        <v>-6000</v>
      </c>
      <c r="D363" s="60">
        <v>109998</v>
      </c>
      <c r="E363" s="60">
        <f>Table13[[#This Row],[0]]+Table13[[#This Row],[-1609153.0]]+Table13[[#This Row],[3188.0]]</f>
        <v>103998</v>
      </c>
      <c r="F363" s="57">
        <f>Table13[[#This Row],[-1605965.0]]/درآمدها!$C$10*100</f>
        <v>6.1737194253502595E-6</v>
      </c>
      <c r="G363" s="60">
        <v>0</v>
      </c>
      <c r="H363" s="60">
        <v>0</v>
      </c>
      <c r="I363" s="60">
        <v>109973</v>
      </c>
      <c r="J363" s="60">
        <f>Table13[[#This Row],[294065.0]]+Table13[[#This Row],[4952210.0]]+Table13[[#This Row],[-6012492.0000]]</f>
        <v>109973</v>
      </c>
      <c r="K363" s="57">
        <f>Table13[[#This Row],[-766217.0000]]/درآمدها!$C$10*100</f>
        <v>6.5284183000061934E-6</v>
      </c>
    </row>
    <row r="364" spans="1:11" ht="23.1" customHeight="1">
      <c r="A364" s="56" t="s">
        <v>593</v>
      </c>
      <c r="B364" s="60">
        <v>0</v>
      </c>
      <c r="C364" s="60">
        <v>-724000000</v>
      </c>
      <c r="D364" s="60">
        <v>-3422673009</v>
      </c>
      <c r="E364" s="60">
        <f>Table13[[#This Row],[0]]+Table13[[#This Row],[-1609153.0]]+Table13[[#This Row],[3188.0]]</f>
        <v>-4146673009</v>
      </c>
      <c r="F364" s="57">
        <f>Table13[[#This Row],[-1605965.0]]/درآمدها!$C$10*100</f>
        <v>-0.24616238491354556</v>
      </c>
      <c r="G364" s="60">
        <v>0</v>
      </c>
      <c r="H364" s="60">
        <v>0</v>
      </c>
      <c r="I364" s="60">
        <v>-3422872571</v>
      </c>
      <c r="J364" s="60">
        <f>Table13[[#This Row],[294065.0]]+Table13[[#This Row],[4952210.0]]+Table13[[#This Row],[-6012492.0000]]</f>
        <v>-3422872571</v>
      </c>
      <c r="K364" s="57">
        <f>Table13[[#This Row],[-766217.0000]]/درآمدها!$C$10*100</f>
        <v>-0.20319481992039545</v>
      </c>
    </row>
    <row r="365" spans="1:11" ht="23.1" customHeight="1">
      <c r="A365" s="56" t="s">
        <v>589</v>
      </c>
      <c r="B365" s="60">
        <v>0</v>
      </c>
      <c r="C365" s="60">
        <v>-800247956</v>
      </c>
      <c r="D365" s="60">
        <v>841107956</v>
      </c>
      <c r="E365" s="60">
        <f>Table13[[#This Row],[0]]+Table13[[#This Row],[-1609153.0]]+Table13[[#This Row],[3188.0]]</f>
        <v>40860000</v>
      </c>
      <c r="F365" s="57">
        <f>Table13[[#This Row],[-1605965.0]]/درآمدها!$C$10*100</f>
        <v>2.4256060281910383E-3</v>
      </c>
      <c r="G365" s="60">
        <v>0</v>
      </c>
      <c r="H365" s="60">
        <v>0</v>
      </c>
      <c r="I365" s="60">
        <v>874061410</v>
      </c>
      <c r="J365" s="60">
        <f>Table13[[#This Row],[294065.0]]+Table13[[#This Row],[4952210.0]]+Table13[[#This Row],[-6012492.0000]]</f>
        <v>874061410</v>
      </c>
      <c r="K365" s="57">
        <f>Table13[[#This Row],[-766217.0000]]/درآمدها!$C$10*100</f>
        <v>5.1887631549318622E-2</v>
      </c>
    </row>
    <row r="366" spans="1:11" ht="23.1" customHeight="1">
      <c r="A366" s="56" t="s">
        <v>597</v>
      </c>
      <c r="B366" s="60">
        <v>0</v>
      </c>
      <c r="C366" s="60">
        <v>-292075000</v>
      </c>
      <c r="D366" s="60">
        <v>320176496</v>
      </c>
      <c r="E366" s="60">
        <f>Table13[[#This Row],[0]]+Table13[[#This Row],[-1609153.0]]+Table13[[#This Row],[3188.0]]</f>
        <v>28101496</v>
      </c>
      <c r="F366" s="57">
        <f>Table13[[#This Row],[-1605965.0]]/درآمدها!$C$10*100</f>
        <v>1.6682123861670669E-3</v>
      </c>
      <c r="G366" s="60">
        <v>0</v>
      </c>
      <c r="H366" s="60">
        <v>0</v>
      </c>
      <c r="I366" s="60">
        <v>320088551</v>
      </c>
      <c r="J366" s="60">
        <f>Table13[[#This Row],[294065.0]]+Table13[[#This Row],[4952210.0]]+Table13[[#This Row],[-6012492.0000]]</f>
        <v>320088551</v>
      </c>
      <c r="K366" s="57">
        <f>Table13[[#This Row],[-766217.0000]]/درآمدها!$C$10*100</f>
        <v>1.9001681812543678E-2</v>
      </c>
    </row>
    <row r="367" spans="1:11" ht="23.1" customHeight="1">
      <c r="A367" s="56" t="s">
        <v>582</v>
      </c>
      <c r="B367" s="60">
        <v>0</v>
      </c>
      <c r="C367" s="60">
        <v>-1106166000</v>
      </c>
      <c r="D367" s="60">
        <v>1003739203</v>
      </c>
      <c r="E367" s="60">
        <f>Table13[[#This Row],[0]]+Table13[[#This Row],[-1609153.0]]+Table13[[#This Row],[3188.0]]</f>
        <v>-102426797</v>
      </c>
      <c r="F367" s="57">
        <f>Table13[[#This Row],[-1605965.0]]/درآمدها!$C$10*100</f>
        <v>-6.080446800085652E-3</v>
      </c>
      <c r="G367" s="60">
        <v>0</v>
      </c>
      <c r="H367" s="60">
        <v>0</v>
      </c>
      <c r="I367" s="60">
        <v>1002536724</v>
      </c>
      <c r="J367" s="60">
        <f>Table13[[#This Row],[294065.0]]+Table13[[#This Row],[4952210.0]]+Table13[[#This Row],[-6012492.0000]]</f>
        <v>1002536724</v>
      </c>
      <c r="K367" s="57">
        <f>Table13[[#This Row],[-766217.0000]]/درآمدها!$C$10*100</f>
        <v>5.9514418042518245E-2</v>
      </c>
    </row>
    <row r="368" spans="1:11" ht="23.1" customHeight="1">
      <c r="A368" s="56" t="s">
        <v>117</v>
      </c>
      <c r="B368" s="60">
        <v>0</v>
      </c>
      <c r="C368" s="60">
        <v>8820685</v>
      </c>
      <c r="D368" s="60">
        <v>-63951688</v>
      </c>
      <c r="E368" s="60">
        <f>Table13[[#This Row],[0]]+Table13[[#This Row],[-1609153.0]]+Table13[[#This Row],[3188.0]]</f>
        <v>-55131003</v>
      </c>
      <c r="F368" s="57">
        <f>Table13[[#This Row],[-1605965.0]]/درآمدها!$C$10*100</f>
        <v>-3.2727874012975582E-3</v>
      </c>
      <c r="G368" s="60">
        <v>0</v>
      </c>
      <c r="H368" s="60">
        <v>0</v>
      </c>
      <c r="I368" s="60">
        <v>-63951688</v>
      </c>
      <c r="J368" s="60">
        <f>Table13[[#This Row],[294065.0]]+Table13[[#This Row],[4952210.0]]+Table13[[#This Row],[-6012492.0000]]</f>
        <v>-63951688</v>
      </c>
      <c r="K368" s="57">
        <f>Table13[[#This Row],[-766217.0000]]/درآمدها!$C$10*100</f>
        <v>-3.796417031957721E-3</v>
      </c>
    </row>
    <row r="369" spans="1:11" ht="23.1" customHeight="1">
      <c r="A369" s="56" t="s">
        <v>585</v>
      </c>
      <c r="B369" s="60">
        <v>0</v>
      </c>
      <c r="C369" s="60">
        <v>-485115000</v>
      </c>
      <c r="D369" s="60">
        <v>843051872</v>
      </c>
      <c r="E369" s="60">
        <f>Table13[[#This Row],[0]]+Table13[[#This Row],[-1609153.0]]+Table13[[#This Row],[3188.0]]</f>
        <v>357936872</v>
      </c>
      <c r="F369" s="57">
        <f>Table13[[#This Row],[-1605965.0]]/درآمدها!$C$10*100</f>
        <v>2.1248503045400002E-2</v>
      </c>
      <c r="G369" s="60">
        <v>0</v>
      </c>
      <c r="H369" s="60">
        <v>0</v>
      </c>
      <c r="I369" s="60">
        <v>842860879</v>
      </c>
      <c r="J369" s="60">
        <f>Table13[[#This Row],[294065.0]]+Table13[[#This Row],[4952210.0]]+Table13[[#This Row],[-6012492.0000]]</f>
        <v>842860879</v>
      </c>
      <c r="K369" s="57">
        <f>Table13[[#This Row],[-766217.0000]]/درآمدها!$C$10*100</f>
        <v>5.0035448581223628E-2</v>
      </c>
    </row>
    <row r="370" spans="1:11" ht="23.1" customHeight="1">
      <c r="A370" s="56" t="s">
        <v>607</v>
      </c>
      <c r="B370" s="60">
        <v>0</v>
      </c>
      <c r="C370" s="60">
        <v>-1420926000</v>
      </c>
      <c r="D370" s="60">
        <v>6909169794</v>
      </c>
      <c r="E370" s="60">
        <f>Table13[[#This Row],[0]]+Table13[[#This Row],[-1609153.0]]+Table13[[#This Row],[3188.0]]</f>
        <v>5488243794</v>
      </c>
      <c r="F370" s="57">
        <f>Table13[[#This Row],[-1605965.0]]/درآمدها!$C$10*100</f>
        <v>0.32580316277308996</v>
      </c>
      <c r="G370" s="60">
        <v>0</v>
      </c>
      <c r="H370" s="60">
        <v>0</v>
      </c>
      <c r="I370" s="60">
        <v>6907870177</v>
      </c>
      <c r="J370" s="60">
        <f>Table13[[#This Row],[294065.0]]+Table13[[#This Row],[4952210.0]]+Table13[[#This Row],[-6012492.0000]]</f>
        <v>6907870177</v>
      </c>
      <c r="K370" s="57">
        <f>Table13[[#This Row],[-766217.0000]]/درآمدها!$C$10*100</f>
        <v>0.41007761975752066</v>
      </c>
    </row>
    <row r="371" spans="1:11" ht="23.1" customHeight="1">
      <c r="A371" s="56" t="s">
        <v>608</v>
      </c>
      <c r="B371" s="60">
        <v>0</v>
      </c>
      <c r="C371" s="60">
        <v>-122667000</v>
      </c>
      <c r="D371" s="60">
        <v>852622025</v>
      </c>
      <c r="E371" s="60">
        <f>Table13[[#This Row],[0]]+Table13[[#This Row],[-1609153.0]]+Table13[[#This Row],[3188.0]]</f>
        <v>729955025</v>
      </c>
      <c r="F371" s="57">
        <f>Table13[[#This Row],[-1605965.0]]/درآمدها!$C$10*100</f>
        <v>4.3332924839655902E-2</v>
      </c>
      <c r="G371" s="60">
        <v>0</v>
      </c>
      <c r="H371" s="60">
        <v>0</v>
      </c>
      <c r="I371" s="60">
        <v>852516097</v>
      </c>
      <c r="J371" s="60">
        <f>Table13[[#This Row],[294065.0]]+Table13[[#This Row],[4952210.0]]+Table13[[#This Row],[-6012492.0000]]</f>
        <v>852516097</v>
      </c>
      <c r="K371" s="57">
        <f>Table13[[#This Row],[-766217.0000]]/درآمدها!$C$10*100</f>
        <v>5.060861928568517E-2</v>
      </c>
    </row>
    <row r="372" spans="1:11" ht="23.1" customHeight="1">
      <c r="A372" s="56" t="s">
        <v>118</v>
      </c>
      <c r="B372" s="60">
        <v>0</v>
      </c>
      <c r="C372" s="60">
        <v>-1839527</v>
      </c>
      <c r="D372" s="60">
        <v>0</v>
      </c>
      <c r="E372" s="60">
        <f>Table13[[#This Row],[0]]+Table13[[#This Row],[-1609153.0]]+Table13[[#This Row],[3188.0]]</f>
        <v>-1839527</v>
      </c>
      <c r="F372" s="57">
        <f>Table13[[#This Row],[-1605965.0]]/درآمدها!$C$10*100</f>
        <v>-1.0920136515467881E-4</v>
      </c>
      <c r="G372" s="60">
        <v>0</v>
      </c>
      <c r="H372" s="60">
        <v>-3131638</v>
      </c>
      <c r="I372" s="60">
        <v>0</v>
      </c>
      <c r="J372" s="60">
        <f>Table13[[#This Row],[294065.0]]+Table13[[#This Row],[4952210.0]]+Table13[[#This Row],[-6012492.0000]]</f>
        <v>-3131638</v>
      </c>
      <c r="K372" s="57">
        <f>Table13[[#This Row],[-766217.0000]]/درآمدها!$C$10*100</f>
        <v>-1.8590602082506431E-4</v>
      </c>
    </row>
    <row r="373" spans="1:11" ht="23.1" customHeight="1">
      <c r="A373" s="56" t="s">
        <v>119</v>
      </c>
      <c r="B373" s="60">
        <v>0</v>
      </c>
      <c r="C373" s="60">
        <v>-4514888164</v>
      </c>
      <c r="D373" s="60">
        <v>0</v>
      </c>
      <c r="E373" s="60">
        <f>Table13[[#This Row],[0]]+Table13[[#This Row],[-1609153.0]]+Table13[[#This Row],[3188.0]]</f>
        <v>-4514888164</v>
      </c>
      <c r="F373" s="57">
        <f>Table13[[#This Row],[-1605965.0]]/درآمدها!$C$10*100</f>
        <v>-0.26802104618714562</v>
      </c>
      <c r="G373" s="60">
        <v>0</v>
      </c>
      <c r="H373" s="60">
        <v>-4760080323</v>
      </c>
      <c r="I373" s="60">
        <v>623078060</v>
      </c>
      <c r="J373" s="60">
        <f>Table13[[#This Row],[294065.0]]+Table13[[#This Row],[4952210.0]]+Table13[[#This Row],[-6012492.0000]]</f>
        <v>-4137002263</v>
      </c>
      <c r="K373" s="57">
        <f>Table13[[#This Row],[-766217.0000]]/درآمدها!$C$10*100</f>
        <v>-0.24558829240755672</v>
      </c>
    </row>
    <row r="374" spans="1:11" ht="23.1" customHeight="1">
      <c r="A374" s="56" t="s">
        <v>686</v>
      </c>
      <c r="B374" s="60">
        <v>0</v>
      </c>
      <c r="C374" s="60">
        <v>1977842000</v>
      </c>
      <c r="D374" s="60">
        <v>-358096</v>
      </c>
      <c r="E374" s="60">
        <f>Table13[[#This Row],[0]]+Table13[[#This Row],[-1609153.0]]+Table13[[#This Row],[3188.0]]</f>
        <v>1977483904</v>
      </c>
      <c r="F374" s="57">
        <f>Table13[[#This Row],[-1605965.0]]/درآمدها!$C$10*100</f>
        <v>0.11739101512954354</v>
      </c>
      <c r="G374" s="60">
        <v>0</v>
      </c>
      <c r="H374" s="60">
        <v>1965127000</v>
      </c>
      <c r="I374" s="60">
        <v>-520926</v>
      </c>
      <c r="J374" s="60">
        <f>Table13[[#This Row],[294065.0]]+Table13[[#This Row],[4952210.0]]+Table13[[#This Row],[-6012492.0000]]</f>
        <v>1964606074</v>
      </c>
      <c r="K374" s="57">
        <f>Table13[[#This Row],[-766217.0000]]/درآمدها!$C$10*100</f>
        <v>0.11662653783933259</v>
      </c>
    </row>
    <row r="375" spans="1:11" ht="23.1" customHeight="1">
      <c r="A375" s="56" t="s">
        <v>120</v>
      </c>
      <c r="B375" s="60">
        <v>0</v>
      </c>
      <c r="C375" s="60">
        <v>-292986534</v>
      </c>
      <c r="D375" s="60">
        <v>0</v>
      </c>
      <c r="E375" s="60">
        <f>Table13[[#This Row],[0]]+Table13[[#This Row],[-1609153.0]]+Table13[[#This Row],[3188.0]]</f>
        <v>-292986534</v>
      </c>
      <c r="F375" s="57">
        <f>Table13[[#This Row],[-1605965.0]]/درآمدها!$C$10*100</f>
        <v>-1.7392802326216313E-2</v>
      </c>
      <c r="G375" s="60">
        <v>0</v>
      </c>
      <c r="H375" s="60">
        <v>-3106293069</v>
      </c>
      <c r="I375" s="60">
        <v>-4707955</v>
      </c>
      <c r="J375" s="60">
        <f>Table13[[#This Row],[294065.0]]+Table13[[#This Row],[4952210.0]]+Table13[[#This Row],[-6012492.0000]]</f>
        <v>-3111001024</v>
      </c>
      <c r="K375" s="57">
        <f>Table13[[#This Row],[-766217.0000]]/درآمدها!$C$10*100</f>
        <v>-0.18468093092322305</v>
      </c>
    </row>
    <row r="376" spans="1:11" ht="23.1" customHeight="1">
      <c r="A376" s="56" t="s">
        <v>121</v>
      </c>
      <c r="B376" s="60">
        <v>0</v>
      </c>
      <c r="C376" s="60">
        <v>30971145</v>
      </c>
      <c r="D376" s="60">
        <v>-456157</v>
      </c>
      <c r="E376" s="60">
        <f>Table13[[#This Row],[0]]+Table13[[#This Row],[-1609153.0]]+Table13[[#This Row],[3188.0]]</f>
        <v>30514988</v>
      </c>
      <c r="F376" s="57">
        <f>Table13[[#This Row],[-1605965.0]]/درآمدها!$C$10*100</f>
        <v>1.8114865110860792E-3</v>
      </c>
      <c r="G376" s="60">
        <v>0</v>
      </c>
      <c r="H376" s="60">
        <v>30549000</v>
      </c>
      <c r="I376" s="60">
        <v>-456157</v>
      </c>
      <c r="J376" s="60">
        <f>Table13[[#This Row],[294065.0]]+Table13[[#This Row],[4952210.0]]+Table13[[#This Row],[-6012492.0000]]</f>
        <v>30092843</v>
      </c>
      <c r="K376" s="57">
        <f>Table13[[#This Row],[-766217.0000]]/درآمدها!$C$10*100</f>
        <v>1.786426367748568E-3</v>
      </c>
    </row>
    <row r="377" spans="1:11" ht="23.1" customHeight="1">
      <c r="A377" s="56" t="s">
        <v>676</v>
      </c>
      <c r="B377" s="60">
        <v>0</v>
      </c>
      <c r="C377" s="60">
        <v>264500000</v>
      </c>
      <c r="D377" s="60">
        <v>0</v>
      </c>
      <c r="E377" s="60">
        <f>Table13[[#This Row],[0]]+Table13[[#This Row],[-1609153.0]]+Table13[[#This Row],[3188.0]]</f>
        <v>264500000</v>
      </c>
      <c r="F377" s="57">
        <f>Table13[[#This Row],[-1605965.0]]/درآمدها!$C$10*100</f>
        <v>1.5701732610291966E-2</v>
      </c>
      <c r="G377" s="60">
        <v>0</v>
      </c>
      <c r="H377" s="60">
        <v>264500000</v>
      </c>
      <c r="I377" s="60">
        <v>-69525</v>
      </c>
      <c r="J377" s="60">
        <f>Table13[[#This Row],[294065.0]]+Table13[[#This Row],[4952210.0]]+Table13[[#This Row],[-6012492.0000]]</f>
        <v>264430475</v>
      </c>
      <c r="K377" s="57">
        <f>Table13[[#This Row],[-766217.0000]]/درآمدها!$C$10*100</f>
        <v>1.569760534012285E-2</v>
      </c>
    </row>
    <row r="378" spans="1:11" ht="23.1" customHeight="1">
      <c r="A378" s="56" t="s">
        <v>657</v>
      </c>
      <c r="B378" s="60">
        <v>0</v>
      </c>
      <c r="C378" s="60">
        <v>73421000</v>
      </c>
      <c r="D378" s="60">
        <v>-81</v>
      </c>
      <c r="E378" s="60">
        <f>Table13[[#This Row],[0]]+Table13[[#This Row],[-1609153.0]]+Table13[[#This Row],[3188.0]]</f>
        <v>73420919</v>
      </c>
      <c r="F378" s="57">
        <f>Table13[[#This Row],[-1605965.0]]/درآمدها!$C$10*100</f>
        <v>4.358546836067693E-3</v>
      </c>
      <c r="G378" s="60">
        <v>0</v>
      </c>
      <c r="H378" s="60">
        <v>31471000</v>
      </c>
      <c r="I378" s="60">
        <v>-116353</v>
      </c>
      <c r="J378" s="60">
        <f>Table13[[#This Row],[294065.0]]+Table13[[#This Row],[4952210.0]]+Table13[[#This Row],[-6012492.0000]]</f>
        <v>31354647</v>
      </c>
      <c r="K378" s="57">
        <f>Table13[[#This Row],[-766217.0000]]/درآمدها!$C$10*100</f>
        <v>1.8613318838718075E-3</v>
      </c>
    </row>
    <row r="379" spans="1:11" ht="23.1" customHeight="1">
      <c r="A379" s="56" t="s">
        <v>609</v>
      </c>
      <c r="B379" s="60">
        <v>0</v>
      </c>
      <c r="C379" s="60">
        <v>1050000</v>
      </c>
      <c r="D379" s="60">
        <v>0</v>
      </c>
      <c r="E379" s="60">
        <f>Table13[[#This Row],[0]]+Table13[[#This Row],[-1609153.0]]+Table13[[#This Row],[3188.0]]</f>
        <v>1050000</v>
      </c>
      <c r="F379" s="57">
        <f>Table13[[#This Row],[-1605965.0]]/درآمدها!$C$10*100</f>
        <v>6.2332019814013466E-5</v>
      </c>
      <c r="G379" s="60">
        <v>0</v>
      </c>
      <c r="H379" s="60">
        <v>1805000</v>
      </c>
      <c r="I379" s="60">
        <v>-1549</v>
      </c>
      <c r="J379" s="60">
        <f>Table13[[#This Row],[294065.0]]+Table13[[#This Row],[4952210.0]]+Table13[[#This Row],[-6012492.0000]]</f>
        <v>1803451</v>
      </c>
      <c r="K379" s="57">
        <f>Table13[[#This Row],[-766217.0000]]/درآمدها!$C$10*100</f>
        <v>1.070597556815261E-4</v>
      </c>
    </row>
    <row r="380" spans="1:11" ht="23.1" customHeight="1">
      <c r="A380" s="56" t="s">
        <v>626</v>
      </c>
      <c r="B380" s="60">
        <v>0</v>
      </c>
      <c r="C380" s="60">
        <v>4024944000</v>
      </c>
      <c r="D380" s="60">
        <v>0</v>
      </c>
      <c r="E380" s="60">
        <f>Table13[[#This Row],[0]]+Table13[[#This Row],[-1609153.0]]+Table13[[#This Row],[3188.0]]</f>
        <v>4024944000</v>
      </c>
      <c r="F380" s="57">
        <f>Table13[[#This Row],[-1605965.0]]/درآمدها!$C$10*100</f>
        <v>0.23893608491266155</v>
      </c>
      <c r="G380" s="60">
        <v>0</v>
      </c>
      <c r="H380" s="60">
        <v>1738741000</v>
      </c>
      <c r="I380" s="60">
        <v>-2109025</v>
      </c>
      <c r="J380" s="60">
        <f>Table13[[#This Row],[294065.0]]+Table13[[#This Row],[4952210.0]]+Table13[[#This Row],[-6012492.0000]]</f>
        <v>1736631975</v>
      </c>
      <c r="K380" s="57">
        <f>Table13[[#This Row],[-766217.0000]]/درآمدها!$C$10*100</f>
        <v>0.10309312254795175</v>
      </c>
    </row>
    <row r="381" spans="1:11" ht="23.1" customHeight="1">
      <c r="A381" s="56" t="s">
        <v>619</v>
      </c>
      <c r="B381" s="60">
        <v>0</v>
      </c>
      <c r="C381" s="60">
        <v>2536795000</v>
      </c>
      <c r="D381" s="60">
        <v>-948083</v>
      </c>
      <c r="E381" s="60">
        <f>Table13[[#This Row],[0]]+Table13[[#This Row],[-1609153.0]]+Table13[[#This Row],[3188.0]]</f>
        <v>2535846917</v>
      </c>
      <c r="F381" s="57">
        <f>Table13[[#This Row],[-1605965.0]]/درآمدها!$C$10*100</f>
        <v>0.15053758121499899</v>
      </c>
      <c r="G381" s="60">
        <v>0</v>
      </c>
      <c r="H381" s="60">
        <v>3482879000</v>
      </c>
      <c r="I381" s="60">
        <v>-1645504</v>
      </c>
      <c r="J381" s="60">
        <f>Table13[[#This Row],[294065.0]]+Table13[[#This Row],[4952210.0]]+Table13[[#This Row],[-6012492.0000]]</f>
        <v>3481233496</v>
      </c>
      <c r="K381" s="57">
        <f>Table13[[#This Row],[-766217.0000]]/درآمدها!$C$10*100</f>
        <v>0.20665934785702797</v>
      </c>
    </row>
    <row r="382" spans="1:11" ht="23.1" customHeight="1">
      <c r="A382" s="56" t="s">
        <v>614</v>
      </c>
      <c r="B382" s="60">
        <v>0</v>
      </c>
      <c r="C382" s="60">
        <v>251232574</v>
      </c>
      <c r="D382" s="60">
        <v>3090956818</v>
      </c>
      <c r="E382" s="60">
        <f>Table13[[#This Row],[0]]+Table13[[#This Row],[-1609153.0]]+Table13[[#This Row],[3188.0]]</f>
        <v>3342189392</v>
      </c>
      <c r="F382" s="57">
        <f>Table13[[#This Row],[-1605965.0]]/درآمدها!$C$10*100</f>
        <v>0.198405157527933</v>
      </c>
      <c r="G382" s="60">
        <v>0</v>
      </c>
      <c r="H382" s="60">
        <v>3614897574</v>
      </c>
      <c r="I382" s="60">
        <v>3089396384</v>
      </c>
      <c r="J382" s="60">
        <f>Table13[[#This Row],[294065.0]]+Table13[[#This Row],[4952210.0]]+Table13[[#This Row],[-6012492.0000]]</f>
        <v>6704293958</v>
      </c>
      <c r="K382" s="57">
        <f>Table13[[#This Row],[-766217.0000]]/درآمدها!$C$10*100</f>
        <v>0.39799255602764455</v>
      </c>
    </row>
    <row r="383" spans="1:11" ht="23.1" customHeight="1">
      <c r="A383" s="56" t="s">
        <v>679</v>
      </c>
      <c r="B383" s="60">
        <v>0</v>
      </c>
      <c r="C383" s="60">
        <v>-274774589</v>
      </c>
      <c r="D383" s="60">
        <v>881405597</v>
      </c>
      <c r="E383" s="60">
        <f>Table13[[#This Row],[0]]+Table13[[#This Row],[-1609153.0]]+Table13[[#This Row],[3188.0]]</f>
        <v>606631008</v>
      </c>
      <c r="F383" s="57">
        <f>Table13[[#This Row],[-1605965.0]]/درآمدها!$C$10*100</f>
        <v>3.6011939057572342E-2</v>
      </c>
      <c r="G383" s="60">
        <v>0</v>
      </c>
      <c r="H383" s="60">
        <v>233935411</v>
      </c>
      <c r="I383" s="60">
        <v>881122586</v>
      </c>
      <c r="J383" s="60">
        <f>Table13[[#This Row],[294065.0]]+Table13[[#This Row],[4952210.0]]+Table13[[#This Row],[-6012492.0000]]</f>
        <v>1115057997</v>
      </c>
      <c r="K383" s="57">
        <f>Table13[[#This Row],[-766217.0000]]/درآمدها!$C$10*100</f>
        <v>6.6194111583598267E-2</v>
      </c>
    </row>
    <row r="384" spans="1:11" ht="23.1" customHeight="1">
      <c r="A384" s="56" t="s">
        <v>122</v>
      </c>
      <c r="B384" s="60">
        <v>0</v>
      </c>
      <c r="C384" s="60">
        <v>75000367</v>
      </c>
      <c r="D384" s="60">
        <v>0</v>
      </c>
      <c r="E384" s="60">
        <f>Table13[[#This Row],[0]]+Table13[[#This Row],[-1609153.0]]+Table13[[#This Row],[3188.0]]</f>
        <v>75000367</v>
      </c>
      <c r="F384" s="57">
        <f>Table13[[#This Row],[-1605965.0]]/درآمدها!$C$10*100</f>
        <v>4.4523089160974109E-3</v>
      </c>
      <c r="G384" s="60">
        <v>0</v>
      </c>
      <c r="H384" s="60">
        <v>75000367</v>
      </c>
      <c r="I384" s="60">
        <v>0</v>
      </c>
      <c r="J384" s="60">
        <f>Table13[[#This Row],[294065.0]]+Table13[[#This Row],[4952210.0]]+Table13[[#This Row],[-6012492.0000]]</f>
        <v>75000367</v>
      </c>
      <c r="K384" s="57">
        <f>Table13[[#This Row],[-766217.0000]]/درآمدها!$C$10*100</f>
        <v>4.4523089160974109E-3</v>
      </c>
    </row>
    <row r="385" spans="1:11" ht="23.1" customHeight="1">
      <c r="A385" s="56" t="s">
        <v>123</v>
      </c>
      <c r="B385" s="60">
        <v>0</v>
      </c>
      <c r="C385" s="60">
        <v>-749656554</v>
      </c>
      <c r="D385" s="60">
        <v>-150319</v>
      </c>
      <c r="E385" s="60">
        <f>Table13[[#This Row],[0]]+Table13[[#This Row],[-1609153.0]]+Table13[[#This Row],[3188.0]]</f>
        <v>-749806873</v>
      </c>
      <c r="F385" s="57">
        <f>Table13[[#This Row],[-1605965.0]]/درآمدها!$C$10*100</f>
        <v>-4.4511406537637598E-2</v>
      </c>
      <c r="G385" s="60">
        <v>0</v>
      </c>
      <c r="H385" s="60">
        <v>-751450304</v>
      </c>
      <c r="I385" s="60">
        <v>-150319</v>
      </c>
      <c r="J385" s="60">
        <f>Table13[[#This Row],[294065.0]]+Table13[[#This Row],[4952210.0]]+Table13[[#This Row],[-6012492.0000]]</f>
        <v>-751600623</v>
      </c>
      <c r="K385" s="57">
        <f>Table13[[#This Row],[-766217.0000]]/درآمدها!$C$10*100</f>
        <v>-4.4617890404819872E-2</v>
      </c>
    </row>
    <row r="386" spans="1:11" ht="23.1" customHeight="1">
      <c r="A386" s="56" t="s">
        <v>124</v>
      </c>
      <c r="B386" s="60">
        <v>0</v>
      </c>
      <c r="C386" s="60">
        <v>-1623095077</v>
      </c>
      <c r="D386" s="60">
        <v>0</v>
      </c>
      <c r="E386" s="60">
        <f>Table13[[#This Row],[0]]+Table13[[#This Row],[-1609153.0]]+Table13[[#This Row],[3188.0]]</f>
        <v>-1623095077</v>
      </c>
      <c r="F386" s="57">
        <f>Table13[[#This Row],[-1605965.0]]/درآمدها!$C$10*100</f>
        <v>-9.6353137618658768E-2</v>
      </c>
      <c r="G386" s="60">
        <v>0</v>
      </c>
      <c r="H386" s="60">
        <v>-1353947416</v>
      </c>
      <c r="I386" s="60">
        <v>0</v>
      </c>
      <c r="J386" s="60">
        <f>Table13[[#This Row],[294065.0]]+Table13[[#This Row],[4952210.0]]+Table13[[#This Row],[-6012492.0000]]</f>
        <v>-1353947416</v>
      </c>
      <c r="K386" s="57">
        <f>Table13[[#This Row],[-766217.0000]]/درآمدها!$C$10*100</f>
        <v>-8.0375502058327941E-2</v>
      </c>
    </row>
    <row r="387" spans="1:11" ht="23.1" customHeight="1">
      <c r="A387" s="56" t="s">
        <v>125</v>
      </c>
      <c r="B387" s="60">
        <v>0</v>
      </c>
      <c r="C387" s="60">
        <v>-1274851017</v>
      </c>
      <c r="D387" s="60">
        <v>-32462255</v>
      </c>
      <c r="E387" s="60">
        <f>Table13[[#This Row],[0]]+Table13[[#This Row],[-1609153.0]]+Table13[[#This Row],[3188.0]]</f>
        <v>-1307313272</v>
      </c>
      <c r="F387" s="57">
        <f>Table13[[#This Row],[-1605965.0]]/درآمدها!$C$10*100</f>
        <v>-7.7607120736596924E-2</v>
      </c>
      <c r="G387" s="60">
        <v>0</v>
      </c>
      <c r="H387" s="60">
        <v>0</v>
      </c>
      <c r="I387" s="60">
        <v>-32462255</v>
      </c>
      <c r="J387" s="60">
        <f>Table13[[#This Row],[294065.0]]+Table13[[#This Row],[4952210.0]]+Table13[[#This Row],[-6012492.0000]]</f>
        <v>-32462255</v>
      </c>
      <c r="K387" s="57">
        <f>Table13[[#This Row],[-766217.0000]]/درآمدها!$C$10*100</f>
        <v>-1.9270837351119598E-3</v>
      </c>
    </row>
    <row r="388" spans="1:11" ht="23.1" customHeight="1">
      <c r="A388" s="56" t="s">
        <v>633</v>
      </c>
      <c r="B388" s="60">
        <v>0</v>
      </c>
      <c r="C388" s="60">
        <v>-43468000</v>
      </c>
      <c r="D388" s="60">
        <v>323363000</v>
      </c>
      <c r="E388" s="60">
        <f>Table13[[#This Row],[0]]+Table13[[#This Row],[-1609153.0]]+Table13[[#This Row],[3188.0]]</f>
        <v>279895000</v>
      </c>
      <c r="F388" s="57">
        <f>Table13[[#This Row],[-1605965.0]]/درآمدها!$C$10*100</f>
        <v>1.6615638748422187E-2</v>
      </c>
      <c r="G388" s="60">
        <v>0</v>
      </c>
      <c r="H388" s="60">
        <v>0</v>
      </c>
      <c r="I388" s="60">
        <v>323279798</v>
      </c>
      <c r="J388" s="60">
        <f>Table13[[#This Row],[294065.0]]+Table13[[#This Row],[4952210.0]]+Table13[[#This Row],[-6012492.0000]]</f>
        <v>323279798</v>
      </c>
      <c r="K388" s="57">
        <f>Table13[[#This Row],[-766217.0000]]/درآمدها!$C$10*100</f>
        <v>1.9191126451815494E-2</v>
      </c>
    </row>
    <row r="389" spans="1:11" ht="23.1" customHeight="1">
      <c r="A389" s="56" t="s">
        <v>658</v>
      </c>
      <c r="B389" s="60">
        <v>0</v>
      </c>
      <c r="C389" s="60">
        <v>235000000</v>
      </c>
      <c r="D389" s="60">
        <v>-15450</v>
      </c>
      <c r="E389" s="60">
        <f>Table13[[#This Row],[0]]+Table13[[#This Row],[-1609153.0]]+Table13[[#This Row],[3188.0]]</f>
        <v>234984550</v>
      </c>
      <c r="F389" s="57">
        <f>Table13[[#This Row],[-1605965.0]]/درآمدها!$C$10*100</f>
        <v>1.3949582501511466E-2</v>
      </c>
      <c r="G389" s="60">
        <v>0</v>
      </c>
      <c r="H389" s="60">
        <v>378300000</v>
      </c>
      <c r="I389" s="60">
        <v>-125994</v>
      </c>
      <c r="J389" s="60">
        <f>Table13[[#This Row],[294065.0]]+Table13[[#This Row],[4952210.0]]+Table13[[#This Row],[-6012492.0000]]</f>
        <v>378174006</v>
      </c>
      <c r="K389" s="57">
        <f>Table13[[#This Row],[-766217.0000]]/درآمدها!$C$10*100</f>
        <v>2.2449856795368428E-2</v>
      </c>
    </row>
    <row r="390" spans="1:11" ht="23.1" customHeight="1">
      <c r="A390" s="56" t="s">
        <v>700</v>
      </c>
      <c r="B390" s="60">
        <v>0</v>
      </c>
      <c r="C390" s="60">
        <v>5266000</v>
      </c>
      <c r="D390" s="60">
        <v>-8743</v>
      </c>
      <c r="E390" s="60">
        <f>Table13[[#This Row],[0]]+Table13[[#This Row],[-1609153.0]]+Table13[[#This Row],[3188.0]]</f>
        <v>5257257</v>
      </c>
      <c r="F390" s="57">
        <f>Table13[[#This Row],[-1605965.0]]/درآمدها!$C$10*100</f>
        <v>3.1209090237272478E-4</v>
      </c>
      <c r="G390" s="60">
        <v>0</v>
      </c>
      <c r="H390" s="60">
        <v>5266000</v>
      </c>
      <c r="I390" s="60">
        <v>-8743</v>
      </c>
      <c r="J390" s="60">
        <f>Table13[[#This Row],[294065.0]]+Table13[[#This Row],[4952210.0]]+Table13[[#This Row],[-6012492.0000]]</f>
        <v>5257257</v>
      </c>
      <c r="K390" s="57">
        <f>Table13[[#This Row],[-766217.0000]]/درآمدها!$C$10*100</f>
        <v>3.1209090237272478E-4</v>
      </c>
    </row>
    <row r="391" spans="1:11" ht="23.1" customHeight="1">
      <c r="A391" s="56" t="s">
        <v>718</v>
      </c>
      <c r="B391" s="60">
        <v>0</v>
      </c>
      <c r="C391" s="60">
        <v>0</v>
      </c>
      <c r="D391" s="60">
        <v>-1946</v>
      </c>
      <c r="E391" s="60">
        <f>Table13[[#This Row],[0]]+Table13[[#This Row],[-1609153.0]]+Table13[[#This Row],[3188.0]]</f>
        <v>-1946</v>
      </c>
      <c r="F391" s="57">
        <f>Table13[[#This Row],[-1605965.0]]/درآمدها!$C$10*100</f>
        <v>-1.1552201005530496E-7</v>
      </c>
      <c r="G391" s="60">
        <v>0</v>
      </c>
      <c r="H391" s="60">
        <v>0</v>
      </c>
      <c r="I391" s="60">
        <v>-1946</v>
      </c>
      <c r="J391" s="60">
        <f>Table13[[#This Row],[294065.0]]+Table13[[#This Row],[4952210.0]]+Table13[[#This Row],[-6012492.0000]]</f>
        <v>-1946</v>
      </c>
      <c r="K391" s="57">
        <f>Table13[[#This Row],[-766217.0000]]/درآمدها!$C$10*100</f>
        <v>-1.1552201005530496E-7</v>
      </c>
    </row>
    <row r="392" spans="1:11" ht="23.1" customHeight="1">
      <c r="A392" s="56" t="s">
        <v>719</v>
      </c>
      <c r="B392" s="60">
        <v>0</v>
      </c>
      <c r="C392" s="60">
        <v>0</v>
      </c>
      <c r="D392" s="60">
        <v>-18</v>
      </c>
      <c r="E392" s="60">
        <f>Table13[[#This Row],[0]]+Table13[[#This Row],[-1609153.0]]+Table13[[#This Row],[3188.0]]</f>
        <v>-18</v>
      </c>
      <c r="F392" s="57">
        <f>Table13[[#This Row],[-1605965.0]]/درآمدها!$C$10*100</f>
        <v>-1.0685489110973737E-9</v>
      </c>
      <c r="G392" s="60">
        <v>0</v>
      </c>
      <c r="H392" s="60">
        <v>0</v>
      </c>
      <c r="I392" s="60">
        <v>-18</v>
      </c>
      <c r="J392" s="60">
        <f>Table13[[#This Row],[294065.0]]+Table13[[#This Row],[4952210.0]]+Table13[[#This Row],[-6012492.0000]]</f>
        <v>-18</v>
      </c>
      <c r="K392" s="57">
        <f>Table13[[#This Row],[-766217.0000]]/درآمدها!$C$10*100</f>
        <v>-1.0685489110973737E-9</v>
      </c>
    </row>
    <row r="393" spans="1:11" ht="23.1" customHeight="1">
      <c r="A393" s="56" t="s">
        <v>690</v>
      </c>
      <c r="B393" s="60">
        <v>0</v>
      </c>
      <c r="C393" s="60">
        <v>0</v>
      </c>
      <c r="D393" s="60">
        <v>144965</v>
      </c>
      <c r="E393" s="60">
        <f>Table13[[#This Row],[0]]+Table13[[#This Row],[-1609153.0]]+Table13[[#This Row],[3188.0]]</f>
        <v>144965</v>
      </c>
      <c r="F393" s="57">
        <f>Table13[[#This Row],[-1605965.0]]/درآمدها!$C$10*100</f>
        <v>8.6056773831794874E-6</v>
      </c>
      <c r="G393" s="60">
        <v>0</v>
      </c>
      <c r="H393" s="60">
        <v>0</v>
      </c>
      <c r="I393" s="60">
        <v>144965</v>
      </c>
      <c r="J393" s="60">
        <f>Table13[[#This Row],[294065.0]]+Table13[[#This Row],[4952210.0]]+Table13[[#This Row],[-6012492.0000]]</f>
        <v>144965</v>
      </c>
      <c r="K393" s="57">
        <f>Table13[[#This Row],[-766217.0000]]/درآمدها!$C$10*100</f>
        <v>8.6056773831794874E-6</v>
      </c>
    </row>
    <row r="394" spans="1:11" ht="23.1" customHeight="1">
      <c r="A394" s="56" t="s">
        <v>662</v>
      </c>
      <c r="B394" s="60">
        <v>0</v>
      </c>
      <c r="C394" s="60">
        <v>-76280000</v>
      </c>
      <c r="D394" s="60">
        <v>80901682</v>
      </c>
      <c r="E394" s="60">
        <f>Table13[[#This Row],[0]]+Table13[[#This Row],[-1609153.0]]+Table13[[#This Row],[3188.0]]</f>
        <v>4621682</v>
      </c>
      <c r="F394" s="57">
        <f>Table13[[#This Row],[-1605965.0]]/درآمدها!$C$10*100</f>
        <v>2.7436073714101844E-4</v>
      </c>
      <c r="G394" s="60">
        <v>0</v>
      </c>
      <c r="H394" s="60">
        <v>0</v>
      </c>
      <c r="I394" s="60">
        <v>80880802</v>
      </c>
      <c r="J394" s="60">
        <f>Table13[[#This Row],[294065.0]]+Table13[[#This Row],[4952210.0]]+Table13[[#This Row],[-6012492.0000]]</f>
        <v>80880802</v>
      </c>
      <c r="K394" s="57">
        <f>Table13[[#This Row],[-766217.0000]]/درآمدها!$C$10*100</f>
        <v>4.8013940503212381E-3</v>
      </c>
    </row>
    <row r="395" spans="1:11" ht="23.1" customHeight="1">
      <c r="A395" s="56" t="s">
        <v>126</v>
      </c>
      <c r="B395" s="60">
        <v>0</v>
      </c>
      <c r="C395" s="60">
        <v>-2163445</v>
      </c>
      <c r="D395" s="60">
        <v>0</v>
      </c>
      <c r="E395" s="60">
        <f>Table13[[#This Row],[0]]+Table13[[#This Row],[-1609153.0]]+Table13[[#This Row],[3188.0]]</f>
        <v>-2163445</v>
      </c>
      <c r="F395" s="57">
        <f>Table13[[#This Row],[-1605965.0]]/درآمدها!$C$10*100</f>
        <v>-1.2843037772050322E-4</v>
      </c>
      <c r="G395" s="60">
        <v>0</v>
      </c>
      <c r="H395" s="60">
        <v>-4866577</v>
      </c>
      <c r="I395" s="60">
        <v>0</v>
      </c>
      <c r="J395" s="60">
        <f>Table13[[#This Row],[294065.0]]+Table13[[#This Row],[4952210.0]]+Table13[[#This Row],[-6012492.0000]]</f>
        <v>-4866577</v>
      </c>
      <c r="K395" s="57">
        <f>Table13[[#This Row],[-766217.0000]]/درآمدها!$C$10*100</f>
        <v>-2.8889864189564021E-4</v>
      </c>
    </row>
    <row r="396" spans="1:11" ht="23.1" customHeight="1">
      <c r="A396" s="56" t="s">
        <v>646</v>
      </c>
      <c r="B396" s="60">
        <v>0</v>
      </c>
      <c r="C396" s="60">
        <v>12000000</v>
      </c>
      <c r="D396" s="60">
        <v>4893467</v>
      </c>
      <c r="E396" s="60">
        <f>Table13[[#This Row],[0]]+Table13[[#This Row],[-1609153.0]]+Table13[[#This Row],[3188.0]]</f>
        <v>16893467</v>
      </c>
      <c r="F396" s="57">
        <f>Table13[[#This Row],[-1605965.0]]/درآمدها!$C$10*100</f>
        <v>1.0028608759727452E-3</v>
      </c>
      <c r="G396" s="60">
        <v>0</v>
      </c>
      <c r="H396" s="60">
        <v>0</v>
      </c>
      <c r="I396" s="60">
        <v>4892180</v>
      </c>
      <c r="J396" s="60">
        <f>Table13[[#This Row],[294065.0]]+Table13[[#This Row],[4952210.0]]+Table13[[#This Row],[-6012492.0000]]</f>
        <v>4892180</v>
      </c>
      <c r="K396" s="57">
        <f>Table13[[#This Row],[-766217.0000]]/درآمدها!$C$10*100</f>
        <v>2.9041853399401944E-4</v>
      </c>
    </row>
    <row r="397" spans="1:11" ht="23.1" customHeight="1">
      <c r="A397" s="56" t="s">
        <v>655</v>
      </c>
      <c r="B397" s="60">
        <v>0</v>
      </c>
      <c r="C397" s="60">
        <v>-9060000</v>
      </c>
      <c r="D397" s="60">
        <v>-8018269</v>
      </c>
      <c r="E397" s="60">
        <f>Table13[[#This Row],[0]]+Table13[[#This Row],[-1609153.0]]+Table13[[#This Row],[3188.0]]</f>
        <v>-17078269</v>
      </c>
      <c r="F397" s="57">
        <f>Table13[[#This Row],[-1605965.0]]/درآمدها!$C$10*100</f>
        <v>-1.0138314301876685E-3</v>
      </c>
      <c r="G397" s="60">
        <v>0</v>
      </c>
      <c r="H397" s="60">
        <v>0</v>
      </c>
      <c r="I397" s="60">
        <v>-8030310</v>
      </c>
      <c r="J397" s="60">
        <f>Table13[[#This Row],[294065.0]]+Table13[[#This Row],[4952210.0]]+Table13[[#This Row],[-6012492.0000]]</f>
        <v>-8030310</v>
      </c>
      <c r="K397" s="57">
        <f>Table13[[#This Row],[-766217.0000]]/درآمدها!$C$10*100</f>
        <v>-4.7670994479301956E-4</v>
      </c>
    </row>
    <row r="398" spans="1:11" ht="23.1" customHeight="1">
      <c r="A398" s="56" t="s">
        <v>127</v>
      </c>
      <c r="B398" s="60">
        <v>0</v>
      </c>
      <c r="C398" s="60">
        <v>-2502431</v>
      </c>
      <c r="D398" s="60">
        <v>0</v>
      </c>
      <c r="E398" s="60">
        <f>Table13[[#This Row],[0]]+Table13[[#This Row],[-1609153.0]]+Table13[[#This Row],[3188.0]]</f>
        <v>-2502431</v>
      </c>
      <c r="F398" s="57">
        <f>Table13[[#This Row],[-1605965.0]]/درآمدها!$C$10*100</f>
        <v>-1.4855388445257289E-4</v>
      </c>
      <c r="G398" s="60">
        <v>0</v>
      </c>
      <c r="H398" s="60">
        <v>-2502431</v>
      </c>
      <c r="I398" s="60">
        <v>0</v>
      </c>
      <c r="J398" s="60">
        <f>Table13[[#This Row],[294065.0]]+Table13[[#This Row],[4952210.0]]+Table13[[#This Row],[-6012492.0000]]</f>
        <v>-2502431</v>
      </c>
      <c r="K398" s="57">
        <f>Table13[[#This Row],[-766217.0000]]/درآمدها!$C$10*100</f>
        <v>-1.4855388445257289E-4</v>
      </c>
    </row>
    <row r="399" spans="1:11" ht="23.1" customHeight="1">
      <c r="A399" s="56" t="s">
        <v>128</v>
      </c>
      <c r="B399" s="60">
        <v>0</v>
      </c>
      <c r="C399" s="60">
        <v>-1374844568</v>
      </c>
      <c r="D399" s="60">
        <v>170455781</v>
      </c>
      <c r="E399" s="60">
        <f>Table13[[#This Row],[0]]+Table13[[#This Row],[-1609153.0]]+Table13[[#This Row],[3188.0]]</f>
        <v>-1204388787</v>
      </c>
      <c r="F399" s="57">
        <f>Table13[[#This Row],[-1605965.0]]/درآمدها!$C$10*100</f>
        <v>-7.1497129271485382E-2</v>
      </c>
      <c r="G399" s="60">
        <v>0</v>
      </c>
      <c r="H399" s="60">
        <v>-277939640</v>
      </c>
      <c r="I399" s="60">
        <v>170455781</v>
      </c>
      <c r="J399" s="60">
        <f>Table13[[#This Row],[294065.0]]+Table13[[#This Row],[4952210.0]]+Table13[[#This Row],[-6012492.0000]]</f>
        <v>-107483859</v>
      </c>
      <c r="K399" s="57">
        <f>Table13[[#This Row],[-766217.0000]]/درآمدها!$C$10*100</f>
        <v>-6.3806533608329807E-3</v>
      </c>
    </row>
    <row r="400" spans="1:11" ht="23.1" customHeight="1">
      <c r="A400" s="56" t="s">
        <v>129</v>
      </c>
      <c r="B400" s="60">
        <v>0</v>
      </c>
      <c r="C400" s="60">
        <v>-4089845727</v>
      </c>
      <c r="D400" s="60">
        <v>340117383</v>
      </c>
      <c r="E400" s="60">
        <f>Table13[[#This Row],[0]]+Table13[[#This Row],[-1609153.0]]+Table13[[#This Row],[3188.0]]</f>
        <v>-3749728344</v>
      </c>
      <c r="F400" s="57">
        <f>Table13[[#This Row],[-1605965.0]]/درآمدها!$C$10*100</f>
        <v>-0.22259822993845324</v>
      </c>
      <c r="G400" s="60">
        <v>0</v>
      </c>
      <c r="H400" s="60">
        <v>175210872</v>
      </c>
      <c r="I400" s="60">
        <v>520791318</v>
      </c>
      <c r="J400" s="60">
        <f>Table13[[#This Row],[294065.0]]+Table13[[#This Row],[4952210.0]]+Table13[[#This Row],[-6012492.0000]]</f>
        <v>696002190</v>
      </c>
      <c r="K400" s="57">
        <f>Table13[[#This Row],[-766217.0000]]/درآمدها!$C$10*100</f>
        <v>4.1317354569215967E-2</v>
      </c>
    </row>
    <row r="401" spans="1:11" ht="23.1" customHeight="1">
      <c r="A401" s="56" t="s">
        <v>130</v>
      </c>
      <c r="B401" s="60">
        <v>0</v>
      </c>
      <c r="C401" s="60">
        <v>366509334</v>
      </c>
      <c r="D401" s="60">
        <v>139108903</v>
      </c>
      <c r="E401" s="60">
        <f>Table13[[#This Row],[0]]+Table13[[#This Row],[-1609153.0]]+Table13[[#This Row],[3188.0]]</f>
        <v>505618237</v>
      </c>
      <c r="F401" s="57">
        <f>Table13[[#This Row],[-1605965.0]]/درآمدها!$C$10*100</f>
        <v>3.0015434254295766E-2</v>
      </c>
      <c r="G401" s="60">
        <v>0</v>
      </c>
      <c r="H401" s="60">
        <v>745097992</v>
      </c>
      <c r="I401" s="60">
        <v>142437625</v>
      </c>
      <c r="J401" s="60">
        <f>Table13[[#This Row],[294065.0]]+Table13[[#This Row],[4952210.0]]+Table13[[#This Row],[-6012492.0000]]</f>
        <v>887535617</v>
      </c>
      <c r="K401" s="57">
        <f>Table13[[#This Row],[-766217.0000]]/درآمدها!$C$10*100</f>
        <v>5.2687512061415871E-2</v>
      </c>
    </row>
    <row r="402" spans="1:11" ht="23.1" customHeight="1">
      <c r="A402" s="56" t="s">
        <v>131</v>
      </c>
      <c r="B402" s="60">
        <v>0</v>
      </c>
      <c r="C402" s="60">
        <v>-101974657</v>
      </c>
      <c r="D402" s="60">
        <v>0</v>
      </c>
      <c r="E402" s="60">
        <f>Table13[[#This Row],[0]]+Table13[[#This Row],[-1609153.0]]+Table13[[#This Row],[3188.0]]</f>
        <v>-101974657</v>
      </c>
      <c r="F402" s="57">
        <f>Table13[[#This Row],[-1605965.0]]/درآمدها!$C$10*100</f>
        <v>-6.053606038715454E-3</v>
      </c>
      <c r="G402" s="60">
        <v>0</v>
      </c>
      <c r="H402" s="60">
        <v>446642588</v>
      </c>
      <c r="I402" s="60">
        <v>0</v>
      </c>
      <c r="J402" s="60">
        <f>Table13[[#This Row],[294065.0]]+Table13[[#This Row],[4952210.0]]+Table13[[#This Row],[-6012492.0000]]</f>
        <v>446642588</v>
      </c>
      <c r="K402" s="57">
        <f>Table13[[#This Row],[-766217.0000]]/درآمدها!$C$10*100</f>
        <v>2.6514413947617388E-2</v>
      </c>
    </row>
    <row r="403" spans="1:11" ht="23.1" customHeight="1">
      <c r="A403" s="56" t="s">
        <v>667</v>
      </c>
      <c r="B403" s="60">
        <v>0</v>
      </c>
      <c r="C403" s="60">
        <v>122000</v>
      </c>
      <c r="D403" s="60">
        <v>0</v>
      </c>
      <c r="E403" s="60">
        <f>Table13[[#This Row],[0]]+Table13[[#This Row],[-1609153.0]]+Table13[[#This Row],[3188.0]]</f>
        <v>122000</v>
      </c>
      <c r="F403" s="57">
        <f>Table13[[#This Row],[-1605965.0]]/درآمدها!$C$10*100</f>
        <v>7.2423870641044214E-6</v>
      </c>
      <c r="G403" s="60">
        <v>0</v>
      </c>
      <c r="H403" s="60">
        <v>82000</v>
      </c>
      <c r="I403" s="60">
        <v>-130</v>
      </c>
      <c r="J403" s="60">
        <f>Table13[[#This Row],[294065.0]]+Table13[[#This Row],[4952210.0]]+Table13[[#This Row],[-6012492.0000]]</f>
        <v>81870</v>
      </c>
      <c r="K403" s="57">
        <f>Table13[[#This Row],[-766217.0000]]/درآمدها!$C$10*100</f>
        <v>4.8601166306412216E-6</v>
      </c>
    </row>
    <row r="404" spans="1:11" ht="23.1" customHeight="1">
      <c r="A404" s="56" t="s">
        <v>670</v>
      </c>
      <c r="B404" s="60">
        <v>0</v>
      </c>
      <c r="C404" s="60">
        <v>-1615875000</v>
      </c>
      <c r="D404" s="60">
        <v>-1025953</v>
      </c>
      <c r="E404" s="60">
        <f>Table13[[#This Row],[0]]+Table13[[#This Row],[-1609153.0]]+Table13[[#This Row],[3188.0]]</f>
        <v>-1616900953</v>
      </c>
      <c r="F404" s="57">
        <f>Table13[[#This Row],[-1605965.0]]/درآمدها!$C$10*100</f>
        <v>-9.5985430704469771E-2</v>
      </c>
      <c r="G404" s="60">
        <v>0</v>
      </c>
      <c r="H404" s="60">
        <v>-1600935000</v>
      </c>
      <c r="I404" s="60">
        <v>-1067545</v>
      </c>
      <c r="J404" s="60">
        <f>Table13[[#This Row],[294065.0]]+Table13[[#This Row],[4952210.0]]+Table13[[#This Row],[-6012492.0000]]</f>
        <v>-1602002545</v>
      </c>
      <c r="K404" s="57">
        <f>Table13[[#This Row],[-766217.0000]]/درآمدها!$C$10*100</f>
        <v>-9.5101004168609532E-2</v>
      </c>
    </row>
    <row r="405" spans="1:11" ht="23.1" customHeight="1">
      <c r="A405" s="56" t="s">
        <v>669</v>
      </c>
      <c r="B405" s="60">
        <v>0</v>
      </c>
      <c r="C405" s="60">
        <v>-3799858000</v>
      </c>
      <c r="D405" s="60">
        <v>-987577</v>
      </c>
      <c r="E405" s="60">
        <f>Table13[[#This Row],[0]]+Table13[[#This Row],[-1609153.0]]+Table13[[#This Row],[3188.0]]</f>
        <v>-3800845577</v>
      </c>
      <c r="F405" s="57">
        <f>Table13[[#This Row],[-1605965.0]]/درآمدها!$C$10*100</f>
        <v>-0.22563274458625662</v>
      </c>
      <c r="G405" s="60">
        <v>0</v>
      </c>
      <c r="H405" s="60">
        <v>-3799758000</v>
      </c>
      <c r="I405" s="60">
        <v>-988169</v>
      </c>
      <c r="J405" s="60">
        <f>Table13[[#This Row],[294065.0]]+Table13[[#This Row],[4952210.0]]+Table13[[#This Row],[-6012492.0000]]</f>
        <v>-3800746169</v>
      </c>
      <c r="K405" s="57">
        <f>Table13[[#This Row],[-766217.0000]]/درآمدها!$C$10*100</f>
        <v>-0.22562684334680358</v>
      </c>
    </row>
    <row r="406" spans="1:11" ht="23.1" customHeight="1">
      <c r="A406" s="56" t="s">
        <v>684</v>
      </c>
      <c r="B406" s="60">
        <v>0</v>
      </c>
      <c r="C406" s="60">
        <v>184022000</v>
      </c>
      <c r="D406" s="60">
        <v>-456291</v>
      </c>
      <c r="E406" s="60">
        <f>Table13[[#This Row],[0]]+Table13[[#This Row],[-1609153.0]]+Table13[[#This Row],[3188.0]]</f>
        <v>183565709</v>
      </c>
      <c r="F406" s="57">
        <f>Table13[[#This Row],[-1605965.0]]/درآمدها!$C$10*100</f>
        <v>1.0897163248153744E-2</v>
      </c>
      <c r="G406" s="60">
        <v>0</v>
      </c>
      <c r="H406" s="60">
        <v>198702000</v>
      </c>
      <c r="I406" s="60">
        <v>-483571</v>
      </c>
      <c r="J406" s="60">
        <f>Table13[[#This Row],[294065.0]]+Table13[[#This Row],[4952210.0]]+Table13[[#This Row],[-6012492.0000]]</f>
        <v>198218429</v>
      </c>
      <c r="K406" s="57">
        <f>Table13[[#This Row],[-766217.0000]]/درآمدها!$C$10*100</f>
        <v>1.176700480374345E-2</v>
      </c>
    </row>
    <row r="407" spans="1:11" ht="23.1" customHeight="1">
      <c r="A407" s="56" t="s">
        <v>685</v>
      </c>
      <c r="B407" s="60">
        <v>0</v>
      </c>
      <c r="C407" s="60">
        <v>3619636000</v>
      </c>
      <c r="D407" s="60">
        <v>-3561490</v>
      </c>
      <c r="E407" s="60">
        <f>Table13[[#This Row],[0]]+Table13[[#This Row],[-1609153.0]]+Table13[[#This Row],[3188.0]]</f>
        <v>3616074510</v>
      </c>
      <c r="F407" s="57">
        <f>Table13[[#This Row],[-1605965.0]]/درآمدها!$C$10*100</f>
        <v>0.21466402667263718</v>
      </c>
      <c r="G407" s="60">
        <v>0</v>
      </c>
      <c r="H407" s="60">
        <v>3619636000</v>
      </c>
      <c r="I407" s="60">
        <v>-3613364</v>
      </c>
      <c r="J407" s="60">
        <f>Table13[[#This Row],[294065.0]]+Table13[[#This Row],[4952210.0]]+Table13[[#This Row],[-6012492.0000]]</f>
        <v>3616022636</v>
      </c>
      <c r="K407" s="57">
        <f>Table13[[#This Row],[-766217.0000]]/درآمدها!$C$10*100</f>
        <v>0.21466094723340307</v>
      </c>
    </row>
    <row r="408" spans="1:11" ht="23.1" customHeight="1">
      <c r="A408" s="56" t="s">
        <v>717</v>
      </c>
      <c r="B408" s="60">
        <v>0</v>
      </c>
      <c r="C408" s="60">
        <v>-8030000</v>
      </c>
      <c r="D408" s="60">
        <v>-15529</v>
      </c>
      <c r="E408" s="60">
        <f>Table13[[#This Row],[0]]+Table13[[#This Row],[-1609153.0]]+Table13[[#This Row],[3188.0]]</f>
        <v>-8045529</v>
      </c>
      <c r="F408" s="57">
        <f>Table13[[#This Row],[-1605965.0]]/درآمدها!$C$10*100</f>
        <v>-4.776134028973523E-4</v>
      </c>
      <c r="G408" s="60">
        <v>0</v>
      </c>
      <c r="H408" s="60">
        <v>-8030000</v>
      </c>
      <c r="I408" s="60">
        <v>-15529</v>
      </c>
      <c r="J408" s="60">
        <f>Table13[[#This Row],[294065.0]]+Table13[[#This Row],[4952210.0]]+Table13[[#This Row],[-6012492.0000]]</f>
        <v>-8045529</v>
      </c>
      <c r="K408" s="57">
        <f>Table13[[#This Row],[-766217.0000]]/درآمدها!$C$10*100</f>
        <v>-4.776134028973523E-4</v>
      </c>
    </row>
    <row r="409" spans="1:11" ht="23.1" customHeight="1">
      <c r="A409" s="56" t="s">
        <v>713</v>
      </c>
      <c r="B409" s="60">
        <v>0</v>
      </c>
      <c r="C409" s="60">
        <v>-10000000</v>
      </c>
      <c r="D409" s="60">
        <v>-61800</v>
      </c>
      <c r="E409" s="60">
        <f>Table13[[#This Row],[0]]+Table13[[#This Row],[-1609153.0]]+Table13[[#This Row],[3188.0]]</f>
        <v>-10061800</v>
      </c>
      <c r="F409" s="57">
        <f>Table13[[#This Row],[-1605965.0]]/درآمدها!$C$10*100</f>
        <v>-5.9730696853775307E-4</v>
      </c>
      <c r="G409" s="60">
        <v>0</v>
      </c>
      <c r="H409" s="60">
        <v>-10000000</v>
      </c>
      <c r="I409" s="60">
        <v>-61800</v>
      </c>
      <c r="J409" s="60">
        <f>Table13[[#This Row],[294065.0]]+Table13[[#This Row],[4952210.0]]+Table13[[#This Row],[-6012492.0000]]</f>
        <v>-10061800</v>
      </c>
      <c r="K409" s="57">
        <f>Table13[[#This Row],[-766217.0000]]/درآمدها!$C$10*100</f>
        <v>-5.9730696853775307E-4</v>
      </c>
    </row>
    <row r="410" spans="1:11" ht="23.1" customHeight="1">
      <c r="A410" s="56" t="s">
        <v>659</v>
      </c>
      <c r="B410" s="60">
        <v>0</v>
      </c>
      <c r="C410" s="60">
        <v>-231216000</v>
      </c>
      <c r="D410" s="60">
        <v>-357102</v>
      </c>
      <c r="E410" s="60">
        <f>Table13[[#This Row],[0]]+Table13[[#This Row],[-1609153.0]]+Table13[[#This Row],[3188.0]]</f>
        <v>-231573102</v>
      </c>
      <c r="F410" s="57">
        <f>Table13[[#This Row],[-1605965.0]]/درآمدها!$C$10*100</f>
        <v>-1.3747065887863391E-2</v>
      </c>
      <c r="G410" s="60">
        <v>0</v>
      </c>
      <c r="H410" s="60">
        <v>-246216000</v>
      </c>
      <c r="I410" s="60">
        <v>-416327</v>
      </c>
      <c r="J410" s="60">
        <f>Table13[[#This Row],[294065.0]]+Table13[[#This Row],[4952210.0]]+Table13[[#This Row],[-6012492.0000]]</f>
        <v>-246632327</v>
      </c>
      <c r="K410" s="57">
        <f>Table13[[#This Row],[-766217.0000]]/درآمدها!$C$10*100</f>
        <v>-1.4641039136514523E-2</v>
      </c>
    </row>
    <row r="411" spans="1:11" ht="23.1" customHeight="1">
      <c r="A411" s="56" t="s">
        <v>643</v>
      </c>
      <c r="B411" s="60">
        <v>0</v>
      </c>
      <c r="C411" s="60">
        <v>9589000</v>
      </c>
      <c r="D411" s="60">
        <v>-218088</v>
      </c>
      <c r="E411" s="60">
        <f>Table13[[#This Row],[0]]+Table13[[#This Row],[-1609153.0]]+Table13[[#This Row],[3188.0]]</f>
        <v>9370912</v>
      </c>
      <c r="F411" s="57">
        <f>Table13[[#This Row],[-1605965.0]]/درآمدها!$C$10*100</f>
        <v>5.5629321186607288E-4</v>
      </c>
      <c r="G411" s="60">
        <v>0</v>
      </c>
      <c r="H411" s="60">
        <v>44319000</v>
      </c>
      <c r="I411" s="60">
        <v>-275521</v>
      </c>
      <c r="J411" s="60">
        <f>Table13[[#This Row],[294065.0]]+Table13[[#This Row],[4952210.0]]+Table13[[#This Row],[-6012492.0000]]</f>
        <v>44043479</v>
      </c>
      <c r="K411" s="57">
        <f>Table13[[#This Row],[-766217.0000]]/درآمدها!$C$10*100</f>
        <v>2.6145895292438914E-3</v>
      </c>
    </row>
    <row r="412" spans="1:11" ht="23.1" customHeight="1">
      <c r="A412" s="56" t="s">
        <v>680</v>
      </c>
      <c r="B412" s="60">
        <v>0</v>
      </c>
      <c r="C412" s="60">
        <v>-4727000</v>
      </c>
      <c r="D412" s="60">
        <v>2523653827</v>
      </c>
      <c r="E412" s="60">
        <f>Table13[[#This Row],[0]]+Table13[[#This Row],[-1609153.0]]+Table13[[#This Row],[3188.0]]</f>
        <v>2518926827</v>
      </c>
      <c r="F412" s="57">
        <f>Table13[[#This Row],[-1605965.0]]/درآمدها!$C$10*100</f>
        <v>0.14953313989582293</v>
      </c>
      <c r="G412" s="60">
        <v>0</v>
      </c>
      <c r="H412" s="60">
        <v>0</v>
      </c>
      <c r="I412" s="60">
        <v>2523140646</v>
      </c>
      <c r="J412" s="60">
        <f>Table13[[#This Row],[294065.0]]+Table13[[#This Row],[4952210.0]]+Table13[[#This Row],[-6012492.0000]]</f>
        <v>2523140646</v>
      </c>
      <c r="K412" s="57">
        <f>Table13[[#This Row],[-766217.0000]]/درآمدها!$C$10*100</f>
        <v>0.14978328832382357</v>
      </c>
    </row>
    <row r="413" spans="1:11" ht="23.1" customHeight="1">
      <c r="A413" s="56" t="s">
        <v>652</v>
      </c>
      <c r="B413" s="60">
        <v>0</v>
      </c>
      <c r="C413" s="60">
        <v>-2297779000</v>
      </c>
      <c r="D413" s="60">
        <v>29292134898</v>
      </c>
      <c r="E413" s="60">
        <f>Table13[[#This Row],[0]]+Table13[[#This Row],[-1609153.0]]+Table13[[#This Row],[3188.0]]</f>
        <v>26994355898</v>
      </c>
      <c r="F413" s="57">
        <f>Table13[[#This Row],[-1605965.0]]/درآمدها!$C$10*100</f>
        <v>1.6024883111434927</v>
      </c>
      <c r="G413" s="60">
        <v>0</v>
      </c>
      <c r="H413" s="60">
        <v>0</v>
      </c>
      <c r="I413" s="60">
        <v>29285235044</v>
      </c>
      <c r="J413" s="60">
        <f>Table13[[#This Row],[294065.0]]+Table13[[#This Row],[4952210.0]]+Table13[[#This Row],[-6012492.0000]]</f>
        <v>29285235044</v>
      </c>
      <c r="K413" s="57">
        <f>Table13[[#This Row],[-766217.0000]]/درآمدها!$C$10*100</f>
        <v>1.7384836676387139</v>
      </c>
    </row>
    <row r="414" spans="1:11" ht="23.1" customHeight="1">
      <c r="A414" s="56" t="s">
        <v>668</v>
      </c>
      <c r="B414" s="60">
        <v>0</v>
      </c>
      <c r="C414" s="60">
        <v>-2154661876</v>
      </c>
      <c r="D414" s="60">
        <v>7693120996</v>
      </c>
      <c r="E414" s="60">
        <f>Table13[[#This Row],[0]]+Table13[[#This Row],[-1609153.0]]+Table13[[#This Row],[3188.0]]</f>
        <v>5538459120</v>
      </c>
      <c r="F414" s="57">
        <f>Table13[[#This Row],[-1605965.0]]/درآمدها!$C$10*100</f>
        <v>0.3287841367685177</v>
      </c>
      <c r="G414" s="60">
        <v>0</v>
      </c>
      <c r="H414" s="60">
        <v>0</v>
      </c>
      <c r="I414" s="60">
        <v>7975879875</v>
      </c>
      <c r="J414" s="60">
        <f>Table13[[#This Row],[294065.0]]+Table13[[#This Row],[4952210.0]]+Table13[[#This Row],[-6012492.0000]]</f>
        <v>7975879875</v>
      </c>
      <c r="K414" s="57">
        <f>Table13[[#This Row],[-766217.0000]]/درآمدها!$C$10*100</f>
        <v>0.4734787641930393</v>
      </c>
    </row>
    <row r="415" spans="1:11" ht="23.1" customHeight="1">
      <c r="A415" s="56" t="s">
        <v>693</v>
      </c>
      <c r="B415" s="60">
        <v>0</v>
      </c>
      <c r="C415" s="60">
        <v>0</v>
      </c>
      <c r="D415" s="60">
        <v>-4278415</v>
      </c>
      <c r="E415" s="60">
        <f>Table13[[#This Row],[0]]+Table13[[#This Row],[-1609153.0]]+Table13[[#This Row],[3188.0]]</f>
        <v>-4278415</v>
      </c>
      <c r="F415" s="57">
        <f>Table13[[#This Row],[-1605965.0]]/درآمدها!$C$10*100</f>
        <v>-2.5398309385959278E-4</v>
      </c>
      <c r="G415" s="60">
        <v>0</v>
      </c>
      <c r="H415" s="60">
        <v>0</v>
      </c>
      <c r="I415" s="60">
        <v>-4278415</v>
      </c>
      <c r="J415" s="60">
        <f>Table13[[#This Row],[294065.0]]+Table13[[#This Row],[4952210.0]]+Table13[[#This Row],[-6012492.0000]]</f>
        <v>-4278415</v>
      </c>
      <c r="K415" s="57">
        <f>Table13[[#This Row],[-766217.0000]]/درآمدها!$C$10*100</f>
        <v>-2.5398309385959278E-4</v>
      </c>
    </row>
    <row r="416" spans="1:11" ht="23.1" customHeight="1">
      <c r="A416" s="56" t="s">
        <v>674</v>
      </c>
      <c r="B416" s="60">
        <v>0</v>
      </c>
      <c r="C416" s="60">
        <v>0</v>
      </c>
      <c r="D416" s="60">
        <v>0</v>
      </c>
      <c r="E416" s="60">
        <f>Table13[[#This Row],[0]]+Table13[[#This Row],[-1609153.0]]+Table13[[#This Row],[3188.0]]</f>
        <v>0</v>
      </c>
      <c r="F416" s="57">
        <f>Table13[[#This Row],[-1605965.0]]/درآمدها!$C$10*100</f>
        <v>0</v>
      </c>
      <c r="G416" s="60">
        <v>0</v>
      </c>
      <c r="H416" s="60">
        <v>0</v>
      </c>
      <c r="I416" s="60">
        <v>-939</v>
      </c>
      <c r="J416" s="60">
        <f>Table13[[#This Row],[294065.0]]+Table13[[#This Row],[4952210.0]]+Table13[[#This Row],[-6012492.0000]]</f>
        <v>-939</v>
      </c>
      <c r="K416" s="57">
        <f>Table13[[#This Row],[-766217.0000]]/درآمدها!$C$10*100</f>
        <v>-5.5742634862246335E-8</v>
      </c>
    </row>
    <row r="417" spans="1:11" ht="23.1" customHeight="1">
      <c r="A417" s="56" t="s">
        <v>707</v>
      </c>
      <c r="B417" s="60">
        <v>0</v>
      </c>
      <c r="C417" s="60">
        <v>-3659689011</v>
      </c>
      <c r="D417" s="60">
        <v>-16249750</v>
      </c>
      <c r="E417" s="60">
        <f>Table13[[#This Row],[0]]+Table13[[#This Row],[-1609153.0]]+Table13[[#This Row],[3188.0]]</f>
        <v>-3675938761</v>
      </c>
      <c r="F417" s="57">
        <f>Table13[[#This Row],[-1605965.0]]/درآمدها!$C$10*100</f>
        <v>-0.2182177977959544</v>
      </c>
      <c r="G417" s="60">
        <v>0</v>
      </c>
      <c r="H417" s="60">
        <v>-3659689011</v>
      </c>
      <c r="I417" s="60">
        <v>-16249750</v>
      </c>
      <c r="J417" s="60">
        <f>Table13[[#This Row],[294065.0]]+Table13[[#This Row],[4952210.0]]+Table13[[#This Row],[-6012492.0000]]</f>
        <v>-3675938761</v>
      </c>
      <c r="K417" s="57">
        <f>Table13[[#This Row],[-766217.0000]]/درآمدها!$C$10*100</f>
        <v>-0.2182177977959544</v>
      </c>
    </row>
    <row r="418" spans="1:11" ht="23.1" customHeight="1">
      <c r="A418" s="56" t="s">
        <v>703</v>
      </c>
      <c r="B418" s="60">
        <v>0</v>
      </c>
      <c r="C418" s="60">
        <v>-160135000</v>
      </c>
      <c r="D418" s="60">
        <v>-869367</v>
      </c>
      <c r="E418" s="60">
        <f>Table13[[#This Row],[0]]+Table13[[#This Row],[-1609153.0]]+Table13[[#This Row],[3188.0]]</f>
        <v>-161004367</v>
      </c>
      <c r="F418" s="57">
        <f>Table13[[#This Row],[-1605965.0]]/درآمدها!$C$10*100</f>
        <v>-9.5578356133206623E-3</v>
      </c>
      <c r="G418" s="60">
        <v>0</v>
      </c>
      <c r="H418" s="60">
        <v>-160135000</v>
      </c>
      <c r="I418" s="60">
        <v>-869367</v>
      </c>
      <c r="J418" s="60">
        <f>Table13[[#This Row],[294065.0]]+Table13[[#This Row],[4952210.0]]+Table13[[#This Row],[-6012492.0000]]</f>
        <v>-161004367</v>
      </c>
      <c r="K418" s="57">
        <f>Table13[[#This Row],[-766217.0000]]/درآمدها!$C$10*100</f>
        <v>-9.5578356133206623E-3</v>
      </c>
    </row>
    <row r="419" spans="1:11" ht="23.1" customHeight="1">
      <c r="A419" s="56" t="s">
        <v>708</v>
      </c>
      <c r="B419" s="60">
        <v>0</v>
      </c>
      <c r="C419" s="60">
        <v>11000</v>
      </c>
      <c r="D419" s="60">
        <v>-4</v>
      </c>
      <c r="E419" s="60">
        <f>Table13[[#This Row],[0]]+Table13[[#This Row],[-1609153.0]]+Table13[[#This Row],[3188.0]]</f>
        <v>10996</v>
      </c>
      <c r="F419" s="57">
        <f>Table13[[#This Row],[-1605965.0]]/درآمدها!$C$10*100</f>
        <v>6.5276465702370679E-7</v>
      </c>
      <c r="G419" s="60">
        <v>0</v>
      </c>
      <c r="H419" s="60">
        <v>11000</v>
      </c>
      <c r="I419" s="60">
        <v>-4</v>
      </c>
      <c r="J419" s="60">
        <f>Table13[[#This Row],[294065.0]]+Table13[[#This Row],[4952210.0]]+Table13[[#This Row],[-6012492.0000]]</f>
        <v>10996</v>
      </c>
      <c r="K419" s="57">
        <f>Table13[[#This Row],[-766217.0000]]/درآمدها!$C$10*100</f>
        <v>6.5276465702370679E-7</v>
      </c>
    </row>
    <row r="420" spans="1:11" ht="23.1" customHeight="1">
      <c r="A420" s="56" t="s">
        <v>695</v>
      </c>
      <c r="B420" s="60">
        <v>0</v>
      </c>
      <c r="C420" s="60">
        <v>0</v>
      </c>
      <c r="D420" s="60">
        <v>-733</v>
      </c>
      <c r="E420" s="60">
        <f>Table13[[#This Row],[0]]+Table13[[#This Row],[-1609153.0]]+Table13[[#This Row],[3188.0]]</f>
        <v>-733</v>
      </c>
      <c r="F420" s="57">
        <f>Table13[[#This Row],[-1605965.0]]/درآمدها!$C$10*100</f>
        <v>-4.3513686213020826E-8</v>
      </c>
      <c r="G420" s="60">
        <v>0</v>
      </c>
      <c r="H420" s="60">
        <v>0</v>
      </c>
      <c r="I420" s="60">
        <v>-733</v>
      </c>
      <c r="J420" s="60">
        <f>Table13[[#This Row],[294065.0]]+Table13[[#This Row],[4952210.0]]+Table13[[#This Row],[-6012492.0000]]</f>
        <v>-733</v>
      </c>
      <c r="K420" s="57">
        <f>Table13[[#This Row],[-766217.0000]]/درآمدها!$C$10*100</f>
        <v>-4.3513686213020826E-8</v>
      </c>
    </row>
    <row r="421" spans="1:11" ht="23.1" customHeight="1">
      <c r="A421" s="56" t="s">
        <v>673</v>
      </c>
      <c r="B421" s="60">
        <v>0</v>
      </c>
      <c r="C421" s="60">
        <v>82000000</v>
      </c>
      <c r="D421" s="60">
        <v>-180</v>
      </c>
      <c r="E421" s="60">
        <f>Table13[[#This Row],[0]]+Table13[[#This Row],[-1609153.0]]+Table13[[#This Row],[3188.0]]</f>
        <v>81999820</v>
      </c>
      <c r="F421" s="57">
        <f>Table13[[#This Row],[-1605965.0]]/درآمدها!$C$10*100</f>
        <v>4.8678232428433698E-3</v>
      </c>
      <c r="G421" s="60">
        <v>0</v>
      </c>
      <c r="H421" s="60">
        <v>82204000</v>
      </c>
      <c r="I421" s="60">
        <v>-36998</v>
      </c>
      <c r="J421" s="60">
        <f>Table13[[#This Row],[294065.0]]+Table13[[#This Row],[4952210.0]]+Table13[[#This Row],[-6012492.0000]]</f>
        <v>82167002</v>
      </c>
      <c r="K421" s="57">
        <f>Table13[[#This Row],[-766217.0000]]/درآمدها!$C$10*100</f>
        <v>4.8777478064019842E-3</v>
      </c>
    </row>
    <row r="422" spans="1:11" ht="23.1" customHeight="1">
      <c r="A422" s="56" t="s">
        <v>710</v>
      </c>
      <c r="B422" s="60">
        <v>0</v>
      </c>
      <c r="C422" s="60">
        <v>-6522000</v>
      </c>
      <c r="D422" s="60">
        <v>-56719</v>
      </c>
      <c r="E422" s="60">
        <f>Table13[[#This Row],[0]]+Table13[[#This Row],[-1609153.0]]+Table13[[#This Row],[3188.0]]</f>
        <v>-6578719</v>
      </c>
      <c r="F422" s="57">
        <f>Table13[[#This Row],[-1605965.0]]/درآمدها!$C$10*100</f>
        <v>-3.9053794577031129E-4</v>
      </c>
      <c r="G422" s="60">
        <v>0</v>
      </c>
      <c r="H422" s="60">
        <v>-6522000</v>
      </c>
      <c r="I422" s="60">
        <v>-56719</v>
      </c>
      <c r="J422" s="60">
        <f>Table13[[#This Row],[294065.0]]+Table13[[#This Row],[4952210.0]]+Table13[[#This Row],[-6012492.0000]]</f>
        <v>-6578719</v>
      </c>
      <c r="K422" s="57">
        <f>Table13[[#This Row],[-766217.0000]]/درآمدها!$C$10*100</f>
        <v>-3.9053794577031129E-4</v>
      </c>
    </row>
    <row r="423" spans="1:11" ht="23.1" customHeight="1">
      <c r="A423" s="56" t="s">
        <v>711</v>
      </c>
      <c r="B423" s="60">
        <v>0</v>
      </c>
      <c r="C423" s="60">
        <v>-5142000</v>
      </c>
      <c r="D423" s="60">
        <v>-16697</v>
      </c>
      <c r="E423" s="60">
        <f>Table13[[#This Row],[0]]+Table13[[#This Row],[-1609153.0]]+Table13[[#This Row],[3188.0]]</f>
        <v>-5158697</v>
      </c>
      <c r="F423" s="57">
        <f>Table13[[#This Row],[-1605965.0]]/درآمدها!$C$10*100</f>
        <v>-3.0624000344618268E-4</v>
      </c>
      <c r="G423" s="60">
        <v>0</v>
      </c>
      <c r="H423" s="60">
        <v>-5142000</v>
      </c>
      <c r="I423" s="60">
        <v>-16697</v>
      </c>
      <c r="J423" s="60">
        <f>Table13[[#This Row],[294065.0]]+Table13[[#This Row],[4952210.0]]+Table13[[#This Row],[-6012492.0000]]</f>
        <v>-5158697</v>
      </c>
      <c r="K423" s="57">
        <f>Table13[[#This Row],[-766217.0000]]/درآمدها!$C$10*100</f>
        <v>-3.0624000344618268E-4</v>
      </c>
    </row>
    <row r="424" spans="1:11" ht="23.1" customHeight="1">
      <c r="A424" s="56" t="s">
        <v>650</v>
      </c>
      <c r="B424" s="60">
        <v>0</v>
      </c>
      <c r="C424" s="60">
        <v>-651564306</v>
      </c>
      <c r="D424" s="60">
        <v>9354978137</v>
      </c>
      <c r="E424" s="60">
        <f>Table13[[#This Row],[0]]+Table13[[#This Row],[-1609153.0]]+Table13[[#This Row],[3188.0]]</f>
        <v>8703413831</v>
      </c>
      <c r="F424" s="57">
        <f>Table13[[#This Row],[-1605965.0]]/درآمدها!$C$10*100</f>
        <v>0.51666796510804847</v>
      </c>
      <c r="G424" s="60">
        <v>0</v>
      </c>
      <c r="H424" s="60">
        <v>0</v>
      </c>
      <c r="I424" s="60">
        <v>9117729026</v>
      </c>
      <c r="J424" s="60">
        <f>Table13[[#This Row],[294065.0]]+Table13[[#This Row],[4952210.0]]+Table13[[#This Row],[-6012492.0000]]</f>
        <v>9117729026</v>
      </c>
      <c r="K424" s="57">
        <f>Table13[[#This Row],[-766217.0000]]/درآمدها!$C$10*100</f>
        <v>0.54126330124517874</v>
      </c>
    </row>
    <row r="425" spans="1:11" ht="23.1" customHeight="1">
      <c r="A425" s="56" t="s">
        <v>642</v>
      </c>
      <c r="B425" s="60">
        <v>0</v>
      </c>
      <c r="C425" s="60">
        <v>-8079045996</v>
      </c>
      <c r="D425" s="60">
        <v>16517610929</v>
      </c>
      <c r="E425" s="60">
        <f>Table13[[#This Row],[0]]+Table13[[#This Row],[-1609153.0]]+Table13[[#This Row],[3188.0]]</f>
        <v>8438564933</v>
      </c>
      <c r="F425" s="57">
        <f>Table13[[#This Row],[-1605965.0]]/درآمدها!$C$10*100</f>
        <v>0.50094552057675734</v>
      </c>
      <c r="G425" s="60">
        <v>0</v>
      </c>
      <c r="H425" s="60">
        <v>0</v>
      </c>
      <c r="I425" s="60">
        <v>16355543254</v>
      </c>
      <c r="J425" s="60">
        <f>Table13[[#This Row],[294065.0]]+Table13[[#This Row],[4952210.0]]+Table13[[#This Row],[-6012492.0000]]</f>
        <v>16355543254</v>
      </c>
      <c r="K425" s="57">
        <f>Table13[[#This Row],[-766217.0000]]/درآمدها!$C$10*100</f>
        <v>0.9709276630259831</v>
      </c>
    </row>
    <row r="426" spans="1:11" ht="23.1" customHeight="1">
      <c r="A426" s="56" t="s">
        <v>132</v>
      </c>
      <c r="B426" s="60">
        <v>0</v>
      </c>
      <c r="C426" s="60">
        <v>-2409517432</v>
      </c>
      <c r="D426" s="60">
        <v>3304222241</v>
      </c>
      <c r="E426" s="60">
        <f>Table13[[#This Row],[0]]+Table13[[#This Row],[-1609153.0]]+Table13[[#This Row],[3188.0]]</f>
        <v>894704809</v>
      </c>
      <c r="F426" s="57">
        <f>Table13[[#This Row],[-1605965.0]]/درآمدها!$C$10*100</f>
        <v>5.3113102745029651E-2</v>
      </c>
      <c r="G426" s="60">
        <v>0</v>
      </c>
      <c r="H426" s="60">
        <v>0</v>
      </c>
      <c r="I426" s="60">
        <v>3193666435</v>
      </c>
      <c r="J426" s="60">
        <f>Table13[[#This Row],[294065.0]]+Table13[[#This Row],[4952210.0]]+Table13[[#This Row],[-6012492.0000]]</f>
        <v>3193666435</v>
      </c>
      <c r="K426" s="57">
        <f>Table13[[#This Row],[-766217.0000]]/درآمدها!$C$10*100</f>
        <v>0.18958826619597119</v>
      </c>
    </row>
    <row r="427" spans="1:11" ht="23.1" customHeight="1">
      <c r="A427" s="56" t="s">
        <v>649</v>
      </c>
      <c r="B427" s="60">
        <v>0</v>
      </c>
      <c r="C427" s="60">
        <v>0</v>
      </c>
      <c r="D427" s="60">
        <v>0</v>
      </c>
      <c r="E427" s="60">
        <f>Table13[[#This Row],[0]]+Table13[[#This Row],[-1609153.0]]+Table13[[#This Row],[3188.0]]</f>
        <v>0</v>
      </c>
      <c r="F427" s="57">
        <f>Table13[[#This Row],[-1605965.0]]/درآمدها!$C$10*100</f>
        <v>0</v>
      </c>
      <c r="G427" s="60">
        <v>0</v>
      </c>
      <c r="H427" s="60">
        <v>0</v>
      </c>
      <c r="I427" s="60">
        <v>-25226191</v>
      </c>
      <c r="J427" s="60">
        <f>Table13[[#This Row],[294065.0]]+Table13[[#This Row],[4952210.0]]+Table13[[#This Row],[-6012492.0000]]</f>
        <v>-25226191</v>
      </c>
      <c r="K427" s="57">
        <f>Table13[[#This Row],[-766217.0000]]/درآمدها!$C$10*100</f>
        <v>-1.4975232735657984E-3</v>
      </c>
    </row>
    <row r="428" spans="1:11" ht="23.1" customHeight="1">
      <c r="A428" s="56" t="s">
        <v>689</v>
      </c>
      <c r="B428" s="60">
        <v>0</v>
      </c>
      <c r="C428" s="60">
        <v>-67231071</v>
      </c>
      <c r="D428" s="60">
        <v>667941</v>
      </c>
      <c r="E428" s="60">
        <f>Table13[[#This Row],[0]]+Table13[[#This Row],[-1609153.0]]+Table13[[#This Row],[3188.0]]</f>
        <v>-66563130</v>
      </c>
      <c r="F428" s="57">
        <f>Table13[[#This Row],[-1605965.0]]/درآمدها!$C$10*100</f>
        <v>-3.951442226707385E-3</v>
      </c>
      <c r="G428" s="60">
        <v>0</v>
      </c>
      <c r="H428" s="60">
        <v>-67231071</v>
      </c>
      <c r="I428" s="60">
        <v>667941</v>
      </c>
      <c r="J428" s="60">
        <f>Table13[[#This Row],[294065.0]]+Table13[[#This Row],[4952210.0]]+Table13[[#This Row],[-6012492.0000]]</f>
        <v>-66563130</v>
      </c>
      <c r="K428" s="57">
        <f>Table13[[#This Row],[-766217.0000]]/درآمدها!$C$10*100</f>
        <v>-3.951442226707385E-3</v>
      </c>
    </row>
    <row r="429" spans="1:11" ht="23.1" customHeight="1">
      <c r="A429" s="56" t="s">
        <v>133</v>
      </c>
      <c r="B429" s="60">
        <v>0</v>
      </c>
      <c r="C429" s="60">
        <v>0</v>
      </c>
      <c r="D429" s="60">
        <v>2562482823</v>
      </c>
      <c r="E429" s="60">
        <f>Table13[[#This Row],[0]]+Table13[[#This Row],[-1609153.0]]+Table13[[#This Row],[3188.0]]</f>
        <v>2562482823</v>
      </c>
      <c r="F429" s="57">
        <f>Table13[[#This Row],[-1605965.0]]/درآمدها!$C$10*100</f>
        <v>0.1521187905679097</v>
      </c>
      <c r="G429" s="60">
        <v>0</v>
      </c>
      <c r="H429" s="60">
        <v>0</v>
      </c>
      <c r="I429" s="60">
        <v>2562482823</v>
      </c>
      <c r="J429" s="60">
        <f>Table13[[#This Row],[294065.0]]+Table13[[#This Row],[4952210.0]]+Table13[[#This Row],[-6012492.0000]]</f>
        <v>2562482823</v>
      </c>
      <c r="K429" s="57">
        <f>Table13[[#This Row],[-766217.0000]]/درآمدها!$C$10*100</f>
        <v>0.1521187905679097</v>
      </c>
    </row>
    <row r="430" spans="1:11" ht="23.1" customHeight="1">
      <c r="A430" s="56" t="s">
        <v>653</v>
      </c>
      <c r="B430" s="60">
        <v>0</v>
      </c>
      <c r="C430" s="60">
        <v>244465000</v>
      </c>
      <c r="D430" s="60">
        <v>13436862357</v>
      </c>
      <c r="E430" s="60">
        <f>Table13[[#This Row],[0]]+Table13[[#This Row],[-1609153.0]]+Table13[[#This Row],[3188.0]]</f>
        <v>13681327357</v>
      </c>
      <c r="F430" s="57">
        <f>Table13[[#This Row],[-1605965.0]]/درآمدها!$C$10*100</f>
        <v>0.81217596942716996</v>
      </c>
      <c r="G430" s="60">
        <v>0</v>
      </c>
      <c r="H430" s="60">
        <v>0</v>
      </c>
      <c r="I430" s="60">
        <v>13436210749</v>
      </c>
      <c r="J430" s="60">
        <f>Table13[[#This Row],[294065.0]]+Table13[[#This Row],[4952210.0]]+Table13[[#This Row],[-6012492.0000]]</f>
        <v>13436210749</v>
      </c>
      <c r="K430" s="57">
        <f>Table13[[#This Row],[-766217.0000]]/درآمدها!$C$10*100</f>
        <v>0.79762490917326545</v>
      </c>
    </row>
    <row r="431" spans="1:11" ht="23.1" customHeight="1">
      <c r="A431" s="56" t="s">
        <v>651</v>
      </c>
      <c r="B431" s="60">
        <v>0</v>
      </c>
      <c r="C431" s="60">
        <v>-132695000</v>
      </c>
      <c r="D431" s="60">
        <v>17055012599</v>
      </c>
      <c r="E431" s="60">
        <f>Table13[[#This Row],[0]]+Table13[[#This Row],[-1609153.0]]+Table13[[#This Row],[3188.0]]</f>
        <v>16922317599</v>
      </c>
      <c r="F431" s="57">
        <f>Table13[[#This Row],[-1605965.0]]/درآمدها!$C$10*100</f>
        <v>1.0045735579808541</v>
      </c>
      <c r="G431" s="60">
        <v>0</v>
      </c>
      <c r="H431" s="60">
        <v>0</v>
      </c>
      <c r="I431" s="60">
        <v>17054774495</v>
      </c>
      <c r="J431" s="60">
        <f>Table13[[#This Row],[294065.0]]+Table13[[#This Row],[4952210.0]]+Table13[[#This Row],[-6012492.0000]]</f>
        <v>17054774495</v>
      </c>
      <c r="K431" s="57">
        <f>Table13[[#This Row],[-766217.0000]]/درآمدها!$C$10*100</f>
        <v>1.0124367064246396</v>
      </c>
    </row>
    <row r="432" spans="1:11" ht="23.1" customHeight="1">
      <c r="A432" s="56" t="s">
        <v>134</v>
      </c>
      <c r="B432" s="60">
        <v>0</v>
      </c>
      <c r="C432" s="60">
        <v>0</v>
      </c>
      <c r="D432" s="60">
        <v>33553055</v>
      </c>
      <c r="E432" s="60">
        <f>Table13[[#This Row],[0]]+Table13[[#This Row],[-1609153.0]]+Table13[[#This Row],[3188.0]]</f>
        <v>33553055</v>
      </c>
      <c r="F432" s="57">
        <f>Table13[[#This Row],[-1605965.0]]/درآمدها!$C$10*100</f>
        <v>1.9918377991244604E-3</v>
      </c>
      <c r="G432" s="60">
        <v>0</v>
      </c>
      <c r="H432" s="60">
        <v>0</v>
      </c>
      <c r="I432" s="60">
        <v>33553055</v>
      </c>
      <c r="J432" s="60">
        <f>Table13[[#This Row],[294065.0]]+Table13[[#This Row],[4952210.0]]+Table13[[#This Row],[-6012492.0000]]</f>
        <v>33553055</v>
      </c>
      <c r="K432" s="57">
        <f>Table13[[#This Row],[-766217.0000]]/درآمدها!$C$10*100</f>
        <v>1.9918377991244604E-3</v>
      </c>
    </row>
    <row r="433" spans="1:11" ht="23.1" customHeight="1">
      <c r="A433" s="56" t="s">
        <v>661</v>
      </c>
      <c r="B433" s="60">
        <v>0</v>
      </c>
      <c r="C433" s="60">
        <v>-20910000</v>
      </c>
      <c r="D433" s="60">
        <v>118370226</v>
      </c>
      <c r="E433" s="60">
        <f>Table13[[#This Row],[0]]+Table13[[#This Row],[-1609153.0]]+Table13[[#This Row],[3188.0]]</f>
        <v>97460226</v>
      </c>
      <c r="F433" s="57">
        <f>Table13[[#This Row],[-1605965.0]]/درآمدها!$C$10*100</f>
        <v>5.785612131533553E-3</v>
      </c>
      <c r="G433" s="60">
        <v>0</v>
      </c>
      <c r="H433" s="60">
        <v>0</v>
      </c>
      <c r="I433" s="60">
        <v>118360054</v>
      </c>
      <c r="J433" s="60">
        <f>Table13[[#This Row],[294065.0]]+Table13[[#This Row],[4952210.0]]+Table13[[#This Row],[-6012492.0000]]</f>
        <v>118360054</v>
      </c>
      <c r="K433" s="57">
        <f>Table13[[#This Row],[-766217.0000]]/درآمدها!$C$10*100</f>
        <v>7.0263059343959079E-3</v>
      </c>
    </row>
    <row r="434" spans="1:11" ht="23.1" customHeight="1">
      <c r="A434" s="56" t="s">
        <v>687</v>
      </c>
      <c r="B434" s="60">
        <v>0</v>
      </c>
      <c r="C434" s="60">
        <v>490000</v>
      </c>
      <c r="D434" s="60">
        <v>-257</v>
      </c>
      <c r="E434" s="60">
        <f>Table13[[#This Row],[0]]+Table13[[#This Row],[-1609153.0]]+Table13[[#This Row],[3188.0]]</f>
        <v>489743</v>
      </c>
      <c r="F434" s="57">
        <f>Table13[[#This Row],[-1605965.0]]/درآمدها!$C$10*100</f>
        <v>2.9073019409308949E-5</v>
      </c>
      <c r="G434" s="60">
        <v>0</v>
      </c>
      <c r="H434" s="60">
        <v>490000</v>
      </c>
      <c r="I434" s="60">
        <v>-257</v>
      </c>
      <c r="J434" s="60">
        <f>Table13[[#This Row],[294065.0]]+Table13[[#This Row],[4952210.0]]+Table13[[#This Row],[-6012492.0000]]</f>
        <v>489743</v>
      </c>
      <c r="K434" s="57">
        <f>Table13[[#This Row],[-766217.0000]]/درآمدها!$C$10*100</f>
        <v>2.9073019409308949E-5</v>
      </c>
    </row>
    <row r="435" spans="1:11" ht="23.1" customHeight="1">
      <c r="A435" s="56" t="s">
        <v>688</v>
      </c>
      <c r="B435" s="60">
        <v>0</v>
      </c>
      <c r="C435" s="60">
        <v>426000</v>
      </c>
      <c r="D435" s="60">
        <v>-231</v>
      </c>
      <c r="E435" s="60">
        <f>Table13[[#This Row],[0]]+Table13[[#This Row],[-1609153.0]]+Table13[[#This Row],[3188.0]]</f>
        <v>425769</v>
      </c>
      <c r="F435" s="57">
        <f>Table13[[#This Row],[-1605965.0]]/درآمدها!$C$10*100</f>
        <v>2.5275277851612094E-5</v>
      </c>
      <c r="G435" s="60">
        <v>0</v>
      </c>
      <c r="H435" s="60">
        <v>426000</v>
      </c>
      <c r="I435" s="60">
        <v>-231</v>
      </c>
      <c r="J435" s="60">
        <f>Table13[[#This Row],[294065.0]]+Table13[[#This Row],[4952210.0]]+Table13[[#This Row],[-6012492.0000]]</f>
        <v>425769</v>
      </c>
      <c r="K435" s="57">
        <f>Table13[[#This Row],[-766217.0000]]/درآمدها!$C$10*100</f>
        <v>2.5275277851612094E-5</v>
      </c>
    </row>
    <row r="436" spans="1:11" ht="23.1" customHeight="1">
      <c r="A436" s="56" t="s">
        <v>712</v>
      </c>
      <c r="B436" s="60">
        <v>0</v>
      </c>
      <c r="C436" s="60">
        <v>-11314000</v>
      </c>
      <c r="D436" s="60">
        <v>-43511</v>
      </c>
      <c r="E436" s="60">
        <f>Table13[[#This Row],[0]]+Table13[[#This Row],[-1609153.0]]+Table13[[#This Row],[3188.0]]</f>
        <v>-11357511</v>
      </c>
      <c r="F436" s="57">
        <f>Table13[[#This Row],[-1605965.0]]/درآمدها!$C$10*100</f>
        <v>-6.7422533399035802E-4</v>
      </c>
      <c r="G436" s="60">
        <v>0</v>
      </c>
      <c r="H436" s="60">
        <v>-11314000</v>
      </c>
      <c r="I436" s="60">
        <v>-43511</v>
      </c>
      <c r="J436" s="60">
        <f>Table13[[#This Row],[294065.0]]+Table13[[#This Row],[4952210.0]]+Table13[[#This Row],[-6012492.0000]]</f>
        <v>-11357511</v>
      </c>
      <c r="K436" s="57">
        <f>Table13[[#This Row],[-766217.0000]]/درآمدها!$C$10*100</f>
        <v>-6.7422533399035802E-4</v>
      </c>
    </row>
    <row r="437" spans="1:11" ht="23.1" customHeight="1">
      <c r="A437" s="56" t="s">
        <v>704</v>
      </c>
      <c r="B437" s="60">
        <v>0</v>
      </c>
      <c r="C437" s="60">
        <v>-1670986921</v>
      </c>
      <c r="D437" s="60">
        <v>17117637</v>
      </c>
      <c r="E437" s="60">
        <f>Table13[[#This Row],[0]]+Table13[[#This Row],[-1609153.0]]+Table13[[#This Row],[3188.0]]</f>
        <v>-1653869284</v>
      </c>
      <c r="F437" s="57">
        <f>Table13[[#This Row],[-1605965.0]]/درآمدها!$C$10*100</f>
        <v>-9.8180012361977403E-2</v>
      </c>
      <c r="G437" s="60">
        <v>0</v>
      </c>
      <c r="H437" s="60">
        <v>-1670986921</v>
      </c>
      <c r="I437" s="60">
        <v>17117637</v>
      </c>
      <c r="J437" s="60">
        <f>Table13[[#This Row],[294065.0]]+Table13[[#This Row],[4952210.0]]+Table13[[#This Row],[-6012492.0000]]</f>
        <v>-1653869284</v>
      </c>
      <c r="K437" s="57">
        <f>Table13[[#This Row],[-766217.0000]]/درآمدها!$C$10*100</f>
        <v>-9.8180012361977403E-2</v>
      </c>
    </row>
    <row r="438" spans="1:11" ht="23.1" customHeight="1">
      <c r="A438" s="56" t="s">
        <v>691</v>
      </c>
      <c r="B438" s="60">
        <v>0</v>
      </c>
      <c r="C438" s="60">
        <v>1760807296</v>
      </c>
      <c r="D438" s="60">
        <v>826149910</v>
      </c>
      <c r="E438" s="60">
        <f>Table13[[#This Row],[0]]+Table13[[#This Row],[-1609153.0]]+Table13[[#This Row],[3188.0]]</f>
        <v>2586957206</v>
      </c>
      <c r="F438" s="57">
        <f>Table13[[#This Row],[-1605965.0]]/درآمدها!$C$10*100</f>
        <v>0.15357168364037802</v>
      </c>
      <c r="G438" s="60">
        <v>0</v>
      </c>
      <c r="H438" s="60">
        <v>1760807296</v>
      </c>
      <c r="I438" s="60">
        <v>826149910</v>
      </c>
      <c r="J438" s="60">
        <f>Table13[[#This Row],[294065.0]]+Table13[[#This Row],[4952210.0]]+Table13[[#This Row],[-6012492.0000]]</f>
        <v>2586957206</v>
      </c>
      <c r="K438" s="57">
        <f>Table13[[#This Row],[-766217.0000]]/درآمدها!$C$10*100</f>
        <v>0.15357168364037802</v>
      </c>
    </row>
    <row r="439" spans="1:11" ht="23.1" customHeight="1">
      <c r="A439" s="56" t="s">
        <v>694</v>
      </c>
      <c r="B439" s="60">
        <v>0</v>
      </c>
      <c r="C439" s="60">
        <v>87727000</v>
      </c>
      <c r="D439" s="60">
        <v>-23646</v>
      </c>
      <c r="E439" s="60">
        <f>Table13[[#This Row],[0]]+Table13[[#This Row],[-1609153.0]]+Table13[[#This Row],[3188.0]]</f>
        <v>87703354</v>
      </c>
      <c r="F439" s="57">
        <f>Table13[[#This Row],[-1605965.0]]/درآمدها!$C$10*100</f>
        <v>5.2064068564604167E-3</v>
      </c>
      <c r="G439" s="60">
        <v>0</v>
      </c>
      <c r="H439" s="60">
        <v>87727000</v>
      </c>
      <c r="I439" s="60">
        <v>-23646</v>
      </c>
      <c r="J439" s="60">
        <f>Table13[[#This Row],[294065.0]]+Table13[[#This Row],[4952210.0]]+Table13[[#This Row],[-6012492.0000]]</f>
        <v>87703354</v>
      </c>
      <c r="K439" s="57">
        <f>Table13[[#This Row],[-766217.0000]]/درآمدها!$C$10*100</f>
        <v>5.2064068564604167E-3</v>
      </c>
    </row>
    <row r="440" spans="1:11" ht="23.1" customHeight="1">
      <c r="A440" s="56" t="s">
        <v>675</v>
      </c>
      <c r="B440" s="60">
        <v>0</v>
      </c>
      <c r="C440" s="60">
        <v>74956000</v>
      </c>
      <c r="D440" s="60">
        <v>-59605</v>
      </c>
      <c r="E440" s="60">
        <f>Table13[[#This Row],[0]]+Table13[[#This Row],[-1609153.0]]+Table13[[#This Row],[3188.0]]</f>
        <v>74896395</v>
      </c>
      <c r="F440" s="57">
        <f>Table13[[#This Row],[-1605965.0]]/درآمدها!$C$10*100</f>
        <v>4.4461367401315991E-3</v>
      </c>
      <c r="G440" s="60">
        <v>0</v>
      </c>
      <c r="H440" s="60">
        <v>75506000</v>
      </c>
      <c r="I440" s="60">
        <v>-62578</v>
      </c>
      <c r="J440" s="60">
        <f>Table13[[#This Row],[294065.0]]+Table13[[#This Row],[4952210.0]]+Table13[[#This Row],[-6012492.0000]]</f>
        <v>75443422</v>
      </c>
      <c r="K440" s="57">
        <f>Table13[[#This Row],[-766217.0000]]/درآمدها!$C$10*100</f>
        <v>4.4786103570866468E-3</v>
      </c>
    </row>
    <row r="441" spans="1:11" ht="23.1" customHeight="1">
      <c r="A441" s="56" t="s">
        <v>705</v>
      </c>
      <c r="B441" s="60">
        <v>0</v>
      </c>
      <c r="C441" s="60">
        <v>-2382264073</v>
      </c>
      <c r="D441" s="60">
        <v>169646745</v>
      </c>
      <c r="E441" s="60">
        <f>Table13[[#This Row],[0]]+Table13[[#This Row],[-1609153.0]]+Table13[[#This Row],[3188.0]]</f>
        <v>-2212617328</v>
      </c>
      <c r="F441" s="57">
        <f>Table13[[#This Row],[-1605965.0]]/درآمدها!$C$10*100</f>
        <v>-0.13134943536164337</v>
      </c>
      <c r="G441" s="60">
        <v>0</v>
      </c>
      <c r="H441" s="60">
        <v>-2382264073</v>
      </c>
      <c r="I441" s="60">
        <v>169646745</v>
      </c>
      <c r="J441" s="60">
        <f>Table13[[#This Row],[294065.0]]+Table13[[#This Row],[4952210.0]]+Table13[[#This Row],[-6012492.0000]]</f>
        <v>-2212617328</v>
      </c>
      <c r="K441" s="57">
        <f>Table13[[#This Row],[-766217.0000]]/درآمدها!$C$10*100</f>
        <v>-0.13134943536164337</v>
      </c>
    </row>
    <row r="442" spans="1:11" ht="23.1" customHeight="1">
      <c r="A442" s="56" t="s">
        <v>714</v>
      </c>
      <c r="B442" s="60">
        <v>0</v>
      </c>
      <c r="C442" s="60">
        <v>119883000</v>
      </c>
      <c r="D442" s="60">
        <v>-345228</v>
      </c>
      <c r="E442" s="60">
        <f>Table13[[#This Row],[0]]+Table13[[#This Row],[-1609153.0]]+Table13[[#This Row],[3188.0]]</f>
        <v>119537772</v>
      </c>
      <c r="F442" s="57">
        <f>Table13[[#This Row],[-1605965.0]]/درآمدها!$C$10*100</f>
        <v>7.0962197836447853E-3</v>
      </c>
      <c r="G442" s="60">
        <v>0</v>
      </c>
      <c r="H442" s="60">
        <v>119883000</v>
      </c>
      <c r="I442" s="60">
        <v>-345228</v>
      </c>
      <c r="J442" s="60">
        <f>Table13[[#This Row],[294065.0]]+Table13[[#This Row],[4952210.0]]+Table13[[#This Row],[-6012492.0000]]</f>
        <v>119537772</v>
      </c>
      <c r="K442" s="57">
        <f>Table13[[#This Row],[-766217.0000]]/درآمدها!$C$10*100</f>
        <v>7.0962197836447853E-3</v>
      </c>
    </row>
    <row r="443" spans="1:11" ht="23.1" customHeight="1">
      <c r="A443" s="56" t="s">
        <v>682</v>
      </c>
      <c r="B443" s="60">
        <v>0</v>
      </c>
      <c r="C443" s="60">
        <v>0</v>
      </c>
      <c r="D443" s="60">
        <v>0</v>
      </c>
      <c r="E443" s="60">
        <f>Table13[[#This Row],[0]]+Table13[[#This Row],[-1609153.0]]+Table13[[#This Row],[3188.0]]</f>
        <v>0</v>
      </c>
      <c r="F443" s="57">
        <f>Table13[[#This Row],[-1605965.0]]/درآمدها!$C$10*100</f>
        <v>0</v>
      </c>
      <c r="G443" s="60">
        <v>0</v>
      </c>
      <c r="H443" s="60">
        <v>-68000000</v>
      </c>
      <c r="I443" s="60">
        <v>-121024</v>
      </c>
      <c r="J443" s="60">
        <f>Table13[[#This Row],[294065.0]]+Table13[[#This Row],[4952210.0]]+Table13[[#This Row],[-6012492.0000]]</f>
        <v>-68121024</v>
      </c>
      <c r="K443" s="57">
        <f>Table13[[#This Row],[-766217.0000]]/درآمدها!$C$10*100</f>
        <v>-4.0439247787798921E-3</v>
      </c>
    </row>
    <row r="444" spans="1:11" ht="23.1" customHeight="1">
      <c r="A444" s="56" t="s">
        <v>706</v>
      </c>
      <c r="B444" s="60">
        <v>0</v>
      </c>
      <c r="C444" s="60">
        <v>-536000</v>
      </c>
      <c r="D444" s="60">
        <v>-453798</v>
      </c>
      <c r="E444" s="60">
        <f>Table13[[#This Row],[0]]+Table13[[#This Row],[-1609153.0]]+Table13[[#This Row],[3188.0]]</f>
        <v>-989798</v>
      </c>
      <c r="F444" s="57">
        <f>Table13[[#This Row],[-1605965.0]]/درآمدها!$C$10*100</f>
        <v>-5.8758198617019907E-5</v>
      </c>
      <c r="G444" s="60">
        <v>0</v>
      </c>
      <c r="H444" s="60">
        <v>-536000</v>
      </c>
      <c r="I444" s="60">
        <v>-453798</v>
      </c>
      <c r="J444" s="60">
        <f>Table13[[#This Row],[294065.0]]+Table13[[#This Row],[4952210.0]]+Table13[[#This Row],[-6012492.0000]]</f>
        <v>-989798</v>
      </c>
      <c r="K444" s="57">
        <f>Table13[[#This Row],[-766217.0000]]/درآمدها!$C$10*100</f>
        <v>-5.8758198617019907E-5</v>
      </c>
    </row>
    <row r="445" spans="1:11" ht="23.1" customHeight="1">
      <c r="A445" s="56" t="s">
        <v>660</v>
      </c>
      <c r="B445" s="60">
        <v>0</v>
      </c>
      <c r="C445" s="60">
        <v>198051000</v>
      </c>
      <c r="D445" s="60">
        <v>-154922</v>
      </c>
      <c r="E445" s="60">
        <f>Table13[[#This Row],[0]]+Table13[[#This Row],[-1609153.0]]+Table13[[#This Row],[3188.0]]</f>
        <v>197896078</v>
      </c>
      <c r="F445" s="57">
        <f>Table13[[#This Row],[-1605965.0]]/درآمدها!$C$10*100</f>
        <v>1.1747868814296718E-2</v>
      </c>
      <c r="G445" s="60">
        <v>0</v>
      </c>
      <c r="H445" s="60">
        <v>314283000</v>
      </c>
      <c r="I445" s="60">
        <v>-219421</v>
      </c>
      <c r="J445" s="60">
        <f>Table13[[#This Row],[294065.0]]+Table13[[#This Row],[4952210.0]]+Table13[[#This Row],[-6012492.0000]]</f>
        <v>314063579</v>
      </c>
      <c r="K445" s="57">
        <f>Table13[[#This Row],[-766217.0000]]/درآمدها!$C$10*100</f>
        <v>1.864401640865522E-2</v>
      </c>
    </row>
    <row r="446" spans="1:11" ht="23.1" customHeight="1">
      <c r="A446" s="56" t="s">
        <v>681</v>
      </c>
      <c r="B446" s="60">
        <v>0</v>
      </c>
      <c r="C446" s="60">
        <v>613683000</v>
      </c>
      <c r="D446" s="60">
        <v>0</v>
      </c>
      <c r="E446" s="60">
        <f>Table13[[#This Row],[0]]+Table13[[#This Row],[-1609153.0]]+Table13[[#This Row],[3188.0]]</f>
        <v>613683000</v>
      </c>
      <c r="F446" s="57">
        <f>Table13[[#This Row],[-1605965.0]]/درآمدها!$C$10*100</f>
        <v>3.6430572300498315E-2</v>
      </c>
      <c r="G446" s="60">
        <v>0</v>
      </c>
      <c r="H446" s="60">
        <v>730163000</v>
      </c>
      <c r="I446" s="60">
        <v>-246880</v>
      </c>
      <c r="J446" s="60">
        <f>Table13[[#This Row],[294065.0]]+Table13[[#This Row],[4952210.0]]+Table13[[#This Row],[-6012492.0000]]</f>
        <v>729916120</v>
      </c>
      <c r="K446" s="57">
        <f>Table13[[#This Row],[-766217.0000]]/درآمدها!$C$10*100</f>
        <v>4.3330615289912215E-2</v>
      </c>
    </row>
    <row r="447" spans="1:11" ht="23.1" customHeight="1">
      <c r="A447" s="56" t="s">
        <v>715</v>
      </c>
      <c r="B447" s="60">
        <v>0</v>
      </c>
      <c r="C447" s="60">
        <v>-800000</v>
      </c>
      <c r="D447" s="60">
        <v>-618</v>
      </c>
      <c r="E447" s="60">
        <f>Table13[[#This Row],[0]]+Table13[[#This Row],[-1609153.0]]+Table13[[#This Row],[3188.0]]</f>
        <v>-800618</v>
      </c>
      <c r="F447" s="57">
        <f>Table13[[#This Row],[-1605965.0]]/درآمدها!$C$10*100</f>
        <v>-4.7527749561386505E-5</v>
      </c>
      <c r="G447" s="60">
        <v>0</v>
      </c>
      <c r="H447" s="60">
        <v>-800000</v>
      </c>
      <c r="I447" s="60">
        <v>-618</v>
      </c>
      <c r="J447" s="60">
        <f>Table13[[#This Row],[294065.0]]+Table13[[#This Row],[4952210.0]]+Table13[[#This Row],[-6012492.0000]]</f>
        <v>-800618</v>
      </c>
      <c r="K447" s="57">
        <f>Table13[[#This Row],[-766217.0000]]/درآمدها!$C$10*100</f>
        <v>-4.7527749561386505E-5</v>
      </c>
    </row>
    <row r="448" spans="1:11" ht="23.1" customHeight="1">
      <c r="A448" s="56" t="s">
        <v>698</v>
      </c>
      <c r="B448" s="60">
        <v>0</v>
      </c>
      <c r="C448" s="60">
        <v>242000</v>
      </c>
      <c r="D448" s="60">
        <v>-408</v>
      </c>
      <c r="E448" s="60">
        <f>Table13[[#This Row],[0]]+Table13[[#This Row],[-1609153.0]]+Table13[[#This Row],[3188.0]]</f>
        <v>241592</v>
      </c>
      <c r="F448" s="57">
        <f>Table13[[#This Row],[-1605965.0]]/درآمدها!$C$10*100</f>
        <v>1.4341826029435372E-5</v>
      </c>
      <c r="G448" s="60">
        <v>0</v>
      </c>
      <c r="H448" s="60">
        <v>242000</v>
      </c>
      <c r="I448" s="60">
        <v>-408</v>
      </c>
      <c r="J448" s="60">
        <f>Table13[[#This Row],[294065.0]]+Table13[[#This Row],[4952210.0]]+Table13[[#This Row],[-6012492.0000]]</f>
        <v>241592</v>
      </c>
      <c r="K448" s="57">
        <f>Table13[[#This Row],[-766217.0000]]/درآمدها!$C$10*100</f>
        <v>1.4341826029435372E-5</v>
      </c>
    </row>
    <row r="449" spans="1:11" ht="23.1" customHeight="1">
      <c r="A449" s="56" t="s">
        <v>697</v>
      </c>
      <c r="B449" s="60">
        <v>0</v>
      </c>
      <c r="C449" s="60">
        <v>170000</v>
      </c>
      <c r="D449" s="60">
        <v>-180</v>
      </c>
      <c r="E449" s="60">
        <f>Table13[[#This Row],[0]]+Table13[[#This Row],[-1609153.0]]+Table13[[#This Row],[3188.0]]</f>
        <v>169820</v>
      </c>
      <c r="F449" s="57">
        <f>Table13[[#This Row],[-1605965.0]]/درآمدها!$C$10*100</f>
        <v>1.0081165337919778E-5</v>
      </c>
      <c r="G449" s="60">
        <v>0</v>
      </c>
      <c r="H449" s="60">
        <v>170000</v>
      </c>
      <c r="I449" s="60">
        <v>-180</v>
      </c>
      <c r="J449" s="60">
        <f>Table13[[#This Row],[294065.0]]+Table13[[#This Row],[4952210.0]]+Table13[[#This Row],[-6012492.0000]]</f>
        <v>169820</v>
      </c>
      <c r="K449" s="57">
        <f>Table13[[#This Row],[-766217.0000]]/درآمدها!$C$10*100</f>
        <v>1.0081165337919778E-5</v>
      </c>
    </row>
    <row r="450" spans="1:11" ht="23.1" customHeight="1">
      <c r="A450" s="56" t="s">
        <v>699</v>
      </c>
      <c r="B450" s="60">
        <v>0</v>
      </c>
      <c r="C450" s="60">
        <v>-12279000</v>
      </c>
      <c r="D450" s="60">
        <v>-10032</v>
      </c>
      <c r="E450" s="60">
        <f>Table13[[#This Row],[0]]+Table13[[#This Row],[-1609153.0]]+Table13[[#This Row],[3188.0]]</f>
        <v>-12289032</v>
      </c>
      <c r="F450" s="57">
        <f>Table13[[#This Row],[-1605965.0]]/درآمدها!$C$10*100</f>
        <v>-7.2952398678004346E-4</v>
      </c>
      <c r="G450" s="60">
        <v>0</v>
      </c>
      <c r="H450" s="60">
        <v>-12279000</v>
      </c>
      <c r="I450" s="60">
        <v>-10032</v>
      </c>
      <c r="J450" s="60">
        <f>Table13[[#This Row],[294065.0]]+Table13[[#This Row],[4952210.0]]+Table13[[#This Row],[-6012492.0000]]</f>
        <v>-12289032</v>
      </c>
      <c r="K450" s="57">
        <f>Table13[[#This Row],[-766217.0000]]/درآمدها!$C$10*100</f>
        <v>-7.2952398678004346E-4</v>
      </c>
    </row>
    <row r="451" spans="1:11" ht="23.1" customHeight="1">
      <c r="A451" s="56" t="s">
        <v>701</v>
      </c>
      <c r="B451" s="60">
        <v>0</v>
      </c>
      <c r="C451" s="60">
        <v>3431000</v>
      </c>
      <c r="D451" s="60">
        <v>-37648</v>
      </c>
      <c r="E451" s="60">
        <f>Table13[[#This Row],[0]]+Table13[[#This Row],[-1609153.0]]+Table13[[#This Row],[3188.0]]</f>
        <v>3393352</v>
      </c>
      <c r="F451" s="57">
        <f>Table13[[#This Row],[-1605965.0]]/درآمدها!$C$10*100</f>
        <v>2.0144236580944973E-4</v>
      </c>
      <c r="G451" s="60">
        <v>0</v>
      </c>
      <c r="H451" s="60">
        <v>3431000</v>
      </c>
      <c r="I451" s="60">
        <v>-37648</v>
      </c>
      <c r="J451" s="60">
        <f>Table13[[#This Row],[294065.0]]+Table13[[#This Row],[4952210.0]]+Table13[[#This Row],[-6012492.0000]]</f>
        <v>3393352</v>
      </c>
      <c r="K451" s="57">
        <f>Table13[[#This Row],[-766217.0000]]/درآمدها!$C$10*100</f>
        <v>2.0144236580944973E-4</v>
      </c>
    </row>
    <row r="452" spans="1:11" ht="23.1" customHeight="1">
      <c r="A452" s="56" t="s">
        <v>692</v>
      </c>
      <c r="B452" s="60">
        <v>0</v>
      </c>
      <c r="C452" s="60">
        <v>-74046000</v>
      </c>
      <c r="D452" s="60">
        <v>-614136</v>
      </c>
      <c r="E452" s="60">
        <f>Table13[[#This Row],[0]]+Table13[[#This Row],[-1609153.0]]+Table13[[#This Row],[3188.0]]</f>
        <v>-74660136</v>
      </c>
      <c r="F452" s="57">
        <f>Table13[[#This Row],[-1605965.0]]/درآمدها!$C$10*100</f>
        <v>-4.4321115013989908E-3</v>
      </c>
      <c r="G452" s="60">
        <v>0</v>
      </c>
      <c r="H452" s="60">
        <v>-74046000</v>
      </c>
      <c r="I452" s="60">
        <v>-614136</v>
      </c>
      <c r="J452" s="60">
        <f>Table13[[#This Row],[294065.0]]+Table13[[#This Row],[4952210.0]]+Table13[[#This Row],[-6012492.0000]]</f>
        <v>-74660136</v>
      </c>
      <c r="K452" s="57">
        <f>Table13[[#This Row],[-766217.0000]]/درآمدها!$C$10*100</f>
        <v>-4.4321115013989908E-3</v>
      </c>
    </row>
    <row r="453" spans="1:11" ht="23.1" customHeight="1">
      <c r="A453" s="56" t="s">
        <v>666</v>
      </c>
      <c r="B453" s="60">
        <v>0</v>
      </c>
      <c r="C453" s="60">
        <v>129000</v>
      </c>
      <c r="D453" s="60">
        <v>0</v>
      </c>
      <c r="E453" s="60">
        <f>Table13[[#This Row],[0]]+Table13[[#This Row],[-1609153.0]]+Table13[[#This Row],[3188.0]]</f>
        <v>129000</v>
      </c>
      <c r="F453" s="57">
        <f>Table13[[#This Row],[-1605965.0]]/درآمدها!$C$10*100</f>
        <v>7.6579338628645117E-6</v>
      </c>
      <c r="G453" s="60">
        <v>0</v>
      </c>
      <c r="H453" s="60">
        <v>237000</v>
      </c>
      <c r="I453" s="60">
        <v>-78</v>
      </c>
      <c r="J453" s="60">
        <f>Table13[[#This Row],[294065.0]]+Table13[[#This Row],[4952210.0]]+Table13[[#This Row],[-6012492.0000]]</f>
        <v>236922</v>
      </c>
      <c r="K453" s="57">
        <f>Table13[[#This Row],[-766217.0000]]/درآمدها!$C$10*100</f>
        <v>1.4064596950833999E-5</v>
      </c>
    </row>
    <row r="454" spans="1:11" ht="23.1" customHeight="1">
      <c r="A454" s="56" t="s">
        <v>665</v>
      </c>
      <c r="B454" s="60">
        <v>0</v>
      </c>
      <c r="C454" s="60">
        <v>78000</v>
      </c>
      <c r="D454" s="60">
        <v>0</v>
      </c>
      <c r="E454" s="60">
        <f>Table13[[#This Row],[0]]+Table13[[#This Row],[-1609153.0]]+Table13[[#This Row],[3188.0]]</f>
        <v>78000</v>
      </c>
      <c r="F454" s="57">
        <f>Table13[[#This Row],[-1605965.0]]/درآمدها!$C$10*100</f>
        <v>4.630378614755286E-6</v>
      </c>
      <c r="G454" s="60">
        <v>0</v>
      </c>
      <c r="H454" s="60">
        <v>139000</v>
      </c>
      <c r="I454" s="60">
        <v>-58</v>
      </c>
      <c r="J454" s="60">
        <f>Table13[[#This Row],[294065.0]]+Table13[[#This Row],[4952210.0]]+Table13[[#This Row],[-6012492.0000]]</f>
        <v>138942</v>
      </c>
      <c r="K454" s="57">
        <f>Table13[[#This Row],[-766217.0000]]/درآمدها!$C$10*100</f>
        <v>8.2481290447606286E-6</v>
      </c>
    </row>
    <row r="455" spans="1:11" ht="23.1" customHeight="1">
      <c r="A455" s="56" t="s">
        <v>135</v>
      </c>
      <c r="B455" s="60">
        <v>0</v>
      </c>
      <c r="C455" s="60">
        <v>243901739</v>
      </c>
      <c r="D455" s="60">
        <v>0</v>
      </c>
      <c r="E455" s="60">
        <f>Table13[[#This Row],[0]]+Table13[[#This Row],[-1609153.0]]+Table13[[#This Row],[3188.0]]</f>
        <v>243901739</v>
      </c>
      <c r="F455" s="57">
        <f>Table13[[#This Row],[-1605965.0]]/درآمدها!$C$10*100</f>
        <v>1.4478940979066992E-2</v>
      </c>
      <c r="G455" s="60">
        <v>0</v>
      </c>
      <c r="H455" s="60">
        <v>243901739</v>
      </c>
      <c r="I455" s="60">
        <v>0</v>
      </c>
      <c r="J455" s="60">
        <f>Table13[[#This Row],[294065.0]]+Table13[[#This Row],[4952210.0]]+Table13[[#This Row],[-6012492.0000]]</f>
        <v>243901739</v>
      </c>
      <c r="K455" s="57">
        <f>Table13[[#This Row],[-766217.0000]]/درآمدها!$C$10*100</f>
        <v>1.4478940979066992E-2</v>
      </c>
    </row>
    <row r="456" spans="1:11" ht="23.1" customHeight="1">
      <c r="A456" s="56" t="s">
        <v>696</v>
      </c>
      <c r="B456" s="60">
        <v>0</v>
      </c>
      <c r="C456" s="60">
        <v>-24200000</v>
      </c>
      <c r="D456" s="60">
        <v>-24668</v>
      </c>
      <c r="E456" s="60">
        <f>Table13[[#This Row],[0]]+Table13[[#This Row],[-1609153.0]]+Table13[[#This Row],[3188.0]]</f>
        <v>-24224668</v>
      </c>
      <c r="F456" s="57">
        <f>Table13[[#This Row],[-1605965.0]]/درآمدها!$C$10*100</f>
        <v>-1.4380690340608552E-3</v>
      </c>
      <c r="G456" s="60">
        <v>0</v>
      </c>
      <c r="H456" s="60">
        <v>-24200000</v>
      </c>
      <c r="I456" s="60">
        <v>-24668</v>
      </c>
      <c r="J456" s="60">
        <f>Table13[[#This Row],[294065.0]]+Table13[[#This Row],[4952210.0]]+Table13[[#This Row],[-6012492.0000]]</f>
        <v>-24224668</v>
      </c>
      <c r="K456" s="57">
        <f>Table13[[#This Row],[-766217.0000]]/درآمدها!$C$10*100</f>
        <v>-1.4380690340608552E-3</v>
      </c>
    </row>
    <row r="457" spans="1:11" ht="23.1" customHeight="1">
      <c r="A457" s="56" t="s">
        <v>709</v>
      </c>
      <c r="B457" s="60">
        <v>0</v>
      </c>
      <c r="C457" s="60">
        <v>-2242872000</v>
      </c>
      <c r="D457" s="60">
        <v>-1105285</v>
      </c>
      <c r="E457" s="60">
        <f>Table13[[#This Row],[0]]+Table13[[#This Row],[-1609153.0]]+Table13[[#This Row],[3188.0]]</f>
        <v>-2243977285</v>
      </c>
      <c r="F457" s="57">
        <f>Table13[[#This Row],[-1605965.0]]/درآمدها!$C$10*100</f>
        <v>-0.13321108246744395</v>
      </c>
      <c r="G457" s="60">
        <v>0</v>
      </c>
      <c r="H457" s="60">
        <v>-2242872000</v>
      </c>
      <c r="I457" s="60">
        <v>-1105285</v>
      </c>
      <c r="J457" s="60">
        <f>Table13[[#This Row],[294065.0]]+Table13[[#This Row],[4952210.0]]+Table13[[#This Row],[-6012492.0000]]</f>
        <v>-2243977285</v>
      </c>
      <c r="K457" s="57">
        <f>Table13[[#This Row],[-766217.0000]]/درآمدها!$C$10*100</f>
        <v>-0.13321108246744395</v>
      </c>
    </row>
    <row r="458" spans="1:11" ht="23.1" customHeight="1">
      <c r="A458" s="56" t="s">
        <v>716</v>
      </c>
      <c r="B458" s="60">
        <v>0</v>
      </c>
      <c r="C458" s="60">
        <v>-246690000</v>
      </c>
      <c r="D458" s="60">
        <v>-3905603</v>
      </c>
      <c r="E458" s="60">
        <f>Table13[[#This Row],[0]]+Table13[[#This Row],[-1609153.0]]+Table13[[#This Row],[3188.0]]</f>
        <v>-250595603</v>
      </c>
      <c r="F458" s="57">
        <f>Table13[[#This Row],[-1605965.0]]/درآمدها!$C$10*100</f>
        <v>-1.4876314372857765E-2</v>
      </c>
      <c r="G458" s="60">
        <v>0</v>
      </c>
      <c r="H458" s="60">
        <v>-246690000</v>
      </c>
      <c r="I458" s="60">
        <v>-3905603</v>
      </c>
      <c r="J458" s="60">
        <f>Table13[[#This Row],[294065.0]]+Table13[[#This Row],[4952210.0]]+Table13[[#This Row],[-6012492.0000]]</f>
        <v>-250595603</v>
      </c>
      <c r="K458" s="57">
        <f>Table13[[#This Row],[-766217.0000]]/درآمدها!$C$10*100</f>
        <v>-1.4876314372857765E-2</v>
      </c>
    </row>
    <row r="459" spans="1:11" ht="23.1" customHeight="1">
      <c r="A459" s="56" t="s">
        <v>136</v>
      </c>
      <c r="B459" s="60">
        <v>0</v>
      </c>
      <c r="C459" s="60">
        <v>159730</v>
      </c>
      <c r="D459" s="60">
        <v>0</v>
      </c>
      <c r="E459" s="60">
        <f>Table13[[#This Row],[0]]+Table13[[#This Row],[-1609153.0]]+Table13[[#This Row],[3188.0]]</f>
        <v>159730</v>
      </c>
      <c r="F459" s="57">
        <f>Table13[[#This Row],[-1605965.0]]/درآمدها!$C$10*100</f>
        <v>9.4821843094213051E-6</v>
      </c>
      <c r="G459" s="60">
        <v>0</v>
      </c>
      <c r="H459" s="60">
        <v>159730</v>
      </c>
      <c r="I459" s="60">
        <v>0</v>
      </c>
      <c r="J459" s="60">
        <f>Table13[[#This Row],[294065.0]]+Table13[[#This Row],[4952210.0]]+Table13[[#This Row],[-6012492.0000]]</f>
        <v>159730</v>
      </c>
      <c r="K459" s="57">
        <f>Table13[[#This Row],[-766217.0000]]/درآمدها!$C$10*100</f>
        <v>9.4821843094213051E-6</v>
      </c>
    </row>
    <row r="460" spans="1:11" ht="23.1" customHeight="1">
      <c r="A460" s="56" t="s">
        <v>297</v>
      </c>
      <c r="B460" s="60">
        <v>0</v>
      </c>
      <c r="C460" s="60">
        <v>0</v>
      </c>
      <c r="D460" s="60">
        <v>0</v>
      </c>
      <c r="E460" s="60">
        <f>Table13[[#This Row],[0]]+Table13[[#This Row],[-1609153.0]]+Table13[[#This Row],[3188.0]]</f>
        <v>0</v>
      </c>
      <c r="F460" s="57">
        <f>Table13[[#This Row],[-1605965.0]]/درآمدها!$C$10*100</f>
        <v>0</v>
      </c>
      <c r="G460" s="60">
        <v>0</v>
      </c>
      <c r="H460" s="60">
        <v>0</v>
      </c>
      <c r="I460" s="60">
        <v>234140</v>
      </c>
      <c r="J460" s="60">
        <f>Table13[[#This Row],[294065.0]]+Table13[[#This Row],[4952210.0]]+Table13[[#This Row],[-6012492.0000]]</f>
        <v>234140</v>
      </c>
      <c r="K460" s="57">
        <f>Table13[[#This Row],[-766217.0000]]/درآمدها!$C$10*100</f>
        <v>1.3899446780241059E-5</v>
      </c>
    </row>
    <row r="461" spans="1:11" ht="23.1" customHeight="1">
      <c r="A461" s="56" t="s">
        <v>310</v>
      </c>
      <c r="B461" s="60">
        <v>0</v>
      </c>
      <c r="C461" s="60">
        <v>0</v>
      </c>
      <c r="D461" s="60">
        <v>0</v>
      </c>
      <c r="E461" s="60">
        <f>Table13[[#This Row],[0]]+Table13[[#This Row],[-1609153.0]]+Table13[[#This Row],[3188.0]]</f>
        <v>0</v>
      </c>
      <c r="F461" s="57">
        <f>Table13[[#This Row],[-1605965.0]]/درآمدها!$C$10*100</f>
        <v>0</v>
      </c>
      <c r="G461" s="60">
        <v>0</v>
      </c>
      <c r="H461" s="60">
        <v>0</v>
      </c>
      <c r="I461" s="60">
        <v>100000</v>
      </c>
      <c r="J461" s="60">
        <f>Table13[[#This Row],[294065.0]]+Table13[[#This Row],[4952210.0]]+Table13[[#This Row],[-6012492.0000]]</f>
        <v>100000</v>
      </c>
      <c r="K461" s="57">
        <f>Table13[[#This Row],[-766217.0000]]/درآمدها!$C$10*100</f>
        <v>5.9363828394298545E-6</v>
      </c>
    </row>
    <row r="462" spans="1:11" ht="23.1" customHeight="1">
      <c r="A462" s="56" t="s">
        <v>306</v>
      </c>
      <c r="B462" s="60">
        <v>0</v>
      </c>
      <c r="C462" s="60">
        <v>0</v>
      </c>
      <c r="D462" s="60">
        <v>0</v>
      </c>
      <c r="E462" s="60">
        <f>Table13[[#This Row],[0]]+Table13[[#This Row],[-1609153.0]]+Table13[[#This Row],[3188.0]]</f>
        <v>0</v>
      </c>
      <c r="F462" s="57">
        <f>Table13[[#This Row],[-1605965.0]]/درآمدها!$C$10*100</f>
        <v>0</v>
      </c>
      <c r="G462" s="60">
        <v>0</v>
      </c>
      <c r="H462" s="60">
        <v>0</v>
      </c>
      <c r="I462" s="60">
        <v>75000</v>
      </c>
      <c r="J462" s="60">
        <f>Table13[[#This Row],[294065.0]]+Table13[[#This Row],[4952210.0]]+Table13[[#This Row],[-6012492.0000]]</f>
        <v>75000</v>
      </c>
      <c r="K462" s="57">
        <f>Table13[[#This Row],[-766217.0000]]/درآمدها!$C$10*100</f>
        <v>4.4522871295723909E-6</v>
      </c>
    </row>
    <row r="463" spans="1:11" ht="23.1" customHeight="1">
      <c r="A463" s="56" t="s">
        <v>543</v>
      </c>
      <c r="B463" s="60">
        <v>0</v>
      </c>
      <c r="C463" s="60">
        <v>0</v>
      </c>
      <c r="D463" s="60">
        <v>0</v>
      </c>
      <c r="E463" s="60">
        <f>Table13[[#This Row],[0]]+Table13[[#This Row],[-1609153.0]]+Table13[[#This Row],[3188.0]]</f>
        <v>0</v>
      </c>
      <c r="F463" s="57">
        <f>Table13[[#This Row],[-1605965.0]]/درآمدها!$C$10*100</f>
        <v>0</v>
      </c>
      <c r="G463" s="60">
        <v>0</v>
      </c>
      <c r="H463" s="60">
        <v>0</v>
      </c>
      <c r="I463" s="60">
        <v>598831726</v>
      </c>
      <c r="J463" s="60">
        <f>Table13[[#This Row],[294065.0]]+Table13[[#This Row],[4952210.0]]+Table13[[#This Row],[-6012492.0000]]</f>
        <v>598831726</v>
      </c>
      <c r="K463" s="57">
        <f>Table13[[#This Row],[-766217.0000]]/درآمدها!$C$10*100</f>
        <v>3.5548943819325607E-2</v>
      </c>
    </row>
    <row r="464" spans="1:11" ht="23.1" customHeight="1">
      <c r="A464" s="56" t="s">
        <v>302</v>
      </c>
      <c r="B464" s="60">
        <v>0</v>
      </c>
      <c r="C464" s="60">
        <v>0</v>
      </c>
      <c r="D464" s="60">
        <v>0</v>
      </c>
      <c r="E464" s="60">
        <f>Table13[[#This Row],[0]]+Table13[[#This Row],[-1609153.0]]+Table13[[#This Row],[3188.0]]</f>
        <v>0</v>
      </c>
      <c r="F464" s="57">
        <f>Table13[[#This Row],[-1605965.0]]/درآمدها!$C$10*100</f>
        <v>0</v>
      </c>
      <c r="G464" s="60">
        <v>0</v>
      </c>
      <c r="H464" s="60">
        <v>0</v>
      </c>
      <c r="I464" s="60">
        <v>20000</v>
      </c>
      <c r="J464" s="60">
        <f>Table13[[#This Row],[294065.0]]+Table13[[#This Row],[4952210.0]]+Table13[[#This Row],[-6012492.0000]]</f>
        <v>20000</v>
      </c>
      <c r="K464" s="57">
        <f>Table13[[#This Row],[-766217.0000]]/درآمدها!$C$10*100</f>
        <v>1.1872765678859709E-6</v>
      </c>
    </row>
    <row r="465" spans="1:11" ht="23.1" customHeight="1">
      <c r="A465" s="56" t="s">
        <v>563</v>
      </c>
      <c r="B465" s="60">
        <v>0</v>
      </c>
      <c r="C465" s="60">
        <v>0</v>
      </c>
      <c r="D465" s="60">
        <v>0</v>
      </c>
      <c r="E465" s="60">
        <f>Table13[[#This Row],[0]]+Table13[[#This Row],[-1609153.0]]+Table13[[#This Row],[3188.0]]</f>
        <v>0</v>
      </c>
      <c r="F465" s="57">
        <f>Table13[[#This Row],[-1605965.0]]/درآمدها!$C$10*100</f>
        <v>0</v>
      </c>
      <c r="G465" s="60">
        <v>0</v>
      </c>
      <c r="H465" s="60">
        <v>0</v>
      </c>
      <c r="I465" s="60">
        <v>2154283759</v>
      </c>
      <c r="J465" s="60">
        <f>Table13[[#This Row],[294065.0]]+Table13[[#This Row],[4952210.0]]+Table13[[#This Row],[-6012492.0000]]</f>
        <v>2154283759</v>
      </c>
      <c r="K465" s="57">
        <f>Table13[[#This Row],[-766217.0000]]/درآمدها!$C$10*100</f>
        <v>0.1278865313819004</v>
      </c>
    </row>
    <row r="466" spans="1:11" ht="23.1" customHeight="1">
      <c r="A466" s="56" t="s">
        <v>343</v>
      </c>
      <c r="B466" s="60">
        <v>0</v>
      </c>
      <c r="C466" s="60">
        <v>0</v>
      </c>
      <c r="D466" s="60">
        <v>0</v>
      </c>
      <c r="E466" s="60">
        <f>Table13[[#This Row],[0]]+Table13[[#This Row],[-1609153.0]]+Table13[[#This Row],[3188.0]]</f>
        <v>0</v>
      </c>
      <c r="F466" s="57">
        <f>Table13[[#This Row],[-1605965.0]]/درآمدها!$C$10*100</f>
        <v>0</v>
      </c>
      <c r="G466" s="60">
        <v>0</v>
      </c>
      <c r="H466" s="60">
        <v>0</v>
      </c>
      <c r="I466" s="60">
        <v>100250303</v>
      </c>
      <c r="J466" s="60">
        <f>Table13[[#This Row],[294065.0]]+Table13[[#This Row],[4952210.0]]+Table13[[#This Row],[-6012492.0000]]</f>
        <v>100250303</v>
      </c>
      <c r="K466" s="57">
        <f>Table13[[#This Row],[-766217.0000]]/درآمدها!$C$10*100</f>
        <v>5.9512417837684324E-3</v>
      </c>
    </row>
    <row r="467" spans="1:11" ht="23.1" customHeight="1">
      <c r="A467" s="56" t="s">
        <v>342</v>
      </c>
      <c r="B467" s="60">
        <v>0</v>
      </c>
      <c r="C467" s="60">
        <v>0</v>
      </c>
      <c r="D467" s="60">
        <v>0</v>
      </c>
      <c r="E467" s="60">
        <f>Table13[[#This Row],[0]]+Table13[[#This Row],[-1609153.0]]+Table13[[#This Row],[3188.0]]</f>
        <v>0</v>
      </c>
      <c r="F467" s="57">
        <f>Table13[[#This Row],[-1605965.0]]/درآمدها!$C$10*100</f>
        <v>0</v>
      </c>
      <c r="G467" s="60">
        <v>0</v>
      </c>
      <c r="H467" s="60">
        <v>0</v>
      </c>
      <c r="I467" s="60">
        <v>121754577</v>
      </c>
      <c r="J467" s="60">
        <f>Table13[[#This Row],[294065.0]]+Table13[[#This Row],[4952210.0]]+Table13[[#This Row],[-6012492.0000]]</f>
        <v>121754577</v>
      </c>
      <c r="K467" s="57">
        <f>Table13[[#This Row],[-766217.0000]]/درآمدها!$C$10*100</f>
        <v>7.2278178152484088E-3</v>
      </c>
    </row>
    <row r="468" spans="1:11" ht="23.1" customHeight="1">
      <c r="A468" s="56" t="s">
        <v>344</v>
      </c>
      <c r="B468" s="60">
        <v>0</v>
      </c>
      <c r="C468" s="60">
        <v>0</v>
      </c>
      <c r="D468" s="60">
        <v>0</v>
      </c>
      <c r="E468" s="60">
        <f>Table13[[#This Row],[0]]+Table13[[#This Row],[-1609153.0]]+Table13[[#This Row],[3188.0]]</f>
        <v>0</v>
      </c>
      <c r="F468" s="57">
        <f>Table13[[#This Row],[-1605965.0]]/درآمدها!$C$10*100</f>
        <v>0</v>
      </c>
      <c r="G468" s="60">
        <v>0</v>
      </c>
      <c r="H468" s="60">
        <v>0</v>
      </c>
      <c r="I468" s="60">
        <v>82503342</v>
      </c>
      <c r="J468" s="60">
        <f>Table13[[#This Row],[294065.0]]+Table13[[#This Row],[4952210.0]]+Table13[[#This Row],[-6012492.0000]]</f>
        <v>82503342</v>
      </c>
      <c r="K468" s="57">
        <f>Table13[[#This Row],[-766217.0000]]/درآمدها!$C$10*100</f>
        <v>4.8977142364441239E-3</v>
      </c>
    </row>
    <row r="469" spans="1:11" ht="23.1" customHeight="1">
      <c r="A469" s="56" t="s">
        <v>341</v>
      </c>
      <c r="B469" s="60">
        <v>0</v>
      </c>
      <c r="C469" s="60">
        <v>0</v>
      </c>
      <c r="D469" s="60">
        <v>0</v>
      </c>
      <c r="E469" s="60">
        <f>Table13[[#This Row],[0]]+Table13[[#This Row],[-1609153.0]]+Table13[[#This Row],[3188.0]]</f>
        <v>0</v>
      </c>
      <c r="F469" s="57">
        <f>Table13[[#This Row],[-1605965.0]]/درآمدها!$C$10*100</f>
        <v>0</v>
      </c>
      <c r="G469" s="60">
        <v>0</v>
      </c>
      <c r="H469" s="60">
        <v>0</v>
      </c>
      <c r="I469" s="60">
        <v>37281196</v>
      </c>
      <c r="J469" s="60">
        <f>Table13[[#This Row],[294065.0]]+Table13[[#This Row],[4952210.0]]+Table13[[#This Row],[-6012492.0000]]</f>
        <v>37281196</v>
      </c>
      <c r="K469" s="57">
        <f>Table13[[#This Row],[-766217.0000]]/درآمدها!$C$10*100</f>
        <v>2.213154521678209E-3</v>
      </c>
    </row>
    <row r="470" spans="1:11" ht="23.1" customHeight="1">
      <c r="A470" s="56" t="s">
        <v>325</v>
      </c>
      <c r="B470" s="60">
        <v>0</v>
      </c>
      <c r="C470" s="60">
        <v>0</v>
      </c>
      <c r="D470" s="60">
        <v>0</v>
      </c>
      <c r="E470" s="60">
        <f>Table13[[#This Row],[0]]+Table13[[#This Row],[-1609153.0]]+Table13[[#This Row],[3188.0]]</f>
        <v>0</v>
      </c>
      <c r="F470" s="57">
        <f>Table13[[#This Row],[-1605965.0]]/درآمدها!$C$10*100</f>
        <v>0</v>
      </c>
      <c r="G470" s="60">
        <v>0</v>
      </c>
      <c r="H470" s="60">
        <v>0</v>
      </c>
      <c r="I470" s="60">
        <v>1000000</v>
      </c>
      <c r="J470" s="60">
        <f>Table13[[#This Row],[294065.0]]+Table13[[#This Row],[4952210.0]]+Table13[[#This Row],[-6012492.0000]]</f>
        <v>1000000</v>
      </c>
      <c r="K470" s="57">
        <f>Table13[[#This Row],[-766217.0000]]/درآمدها!$C$10*100</f>
        <v>5.9363828394298545E-5</v>
      </c>
    </row>
    <row r="471" spans="1:11" ht="23.1" customHeight="1">
      <c r="A471" s="56" t="s">
        <v>324</v>
      </c>
      <c r="B471" s="60">
        <v>0</v>
      </c>
      <c r="C471" s="60">
        <v>0</v>
      </c>
      <c r="D471" s="60">
        <v>0</v>
      </c>
      <c r="E471" s="60">
        <f>Table13[[#This Row],[0]]+Table13[[#This Row],[-1609153.0]]+Table13[[#This Row],[3188.0]]</f>
        <v>0</v>
      </c>
      <c r="F471" s="57">
        <f>Table13[[#This Row],[-1605965.0]]/درآمدها!$C$10*100</f>
        <v>0</v>
      </c>
      <c r="G471" s="60">
        <v>0</v>
      </c>
      <c r="H471" s="60">
        <v>0</v>
      </c>
      <c r="I471" s="60">
        <v>15238000</v>
      </c>
      <c r="J471" s="60">
        <f>Table13[[#This Row],[294065.0]]+Table13[[#This Row],[4952210.0]]+Table13[[#This Row],[-6012492.0000]]</f>
        <v>15238000</v>
      </c>
      <c r="K471" s="57">
        <f>Table13[[#This Row],[-766217.0000]]/درآمدها!$C$10*100</f>
        <v>9.0458601707232118E-4</v>
      </c>
    </row>
    <row r="472" spans="1:11" ht="23.1" customHeight="1">
      <c r="A472" s="56" t="s">
        <v>506</v>
      </c>
      <c r="B472" s="60">
        <v>0</v>
      </c>
      <c r="C472" s="60">
        <v>0</v>
      </c>
      <c r="D472" s="60">
        <v>0</v>
      </c>
      <c r="E472" s="60">
        <f>Table13[[#This Row],[0]]+Table13[[#This Row],[-1609153.0]]+Table13[[#This Row],[3188.0]]</f>
        <v>0</v>
      </c>
      <c r="F472" s="57">
        <f>Table13[[#This Row],[-1605965.0]]/درآمدها!$C$10*100</f>
        <v>0</v>
      </c>
      <c r="G472" s="60">
        <v>0</v>
      </c>
      <c r="H472" s="60">
        <v>0</v>
      </c>
      <c r="I472" s="60">
        <v>1181459676</v>
      </c>
      <c r="J472" s="60">
        <f>Table13[[#This Row],[294065.0]]+Table13[[#This Row],[4952210.0]]+Table13[[#This Row],[-6012492.0000]]</f>
        <v>1181459676</v>
      </c>
      <c r="K472" s="57">
        <f>Table13[[#This Row],[-766217.0000]]/درآمدها!$C$10*100</f>
        <v>7.0135969460847561E-2</v>
      </c>
    </row>
    <row r="473" spans="1:11" ht="23.1" customHeight="1">
      <c r="A473" s="56" t="s">
        <v>507</v>
      </c>
      <c r="B473" s="60">
        <v>0</v>
      </c>
      <c r="C473" s="60">
        <v>0</v>
      </c>
      <c r="D473" s="60">
        <v>0</v>
      </c>
      <c r="E473" s="60">
        <f>Table13[[#This Row],[0]]+Table13[[#This Row],[-1609153.0]]+Table13[[#This Row],[3188.0]]</f>
        <v>0</v>
      </c>
      <c r="F473" s="57">
        <f>Table13[[#This Row],[-1605965.0]]/درآمدها!$C$10*100</f>
        <v>0</v>
      </c>
      <c r="G473" s="60">
        <v>0</v>
      </c>
      <c r="H473" s="60">
        <v>0</v>
      </c>
      <c r="I473" s="60">
        <v>693143235</v>
      </c>
      <c r="J473" s="60">
        <f>Table13[[#This Row],[294065.0]]+Table13[[#This Row],[4952210.0]]+Table13[[#This Row],[-6012492.0000]]</f>
        <v>693143235</v>
      </c>
      <c r="K473" s="57">
        <f>Table13[[#This Row],[-766217.0000]]/درآمدها!$C$10*100</f>
        <v>4.1147636055208943E-2</v>
      </c>
    </row>
    <row r="474" spans="1:11" ht="23.1" customHeight="1">
      <c r="A474" s="56" t="s">
        <v>447</v>
      </c>
      <c r="B474" s="60">
        <v>0</v>
      </c>
      <c r="C474" s="60">
        <v>0</v>
      </c>
      <c r="D474" s="60">
        <v>0</v>
      </c>
      <c r="E474" s="60">
        <f>Table13[[#This Row],[0]]+Table13[[#This Row],[-1609153.0]]+Table13[[#This Row],[3188.0]]</f>
        <v>0</v>
      </c>
      <c r="F474" s="57">
        <f>Table13[[#This Row],[-1605965.0]]/درآمدها!$C$10*100</f>
        <v>0</v>
      </c>
      <c r="G474" s="60">
        <v>0</v>
      </c>
      <c r="H474" s="60">
        <v>0</v>
      </c>
      <c r="I474" s="60">
        <v>-5054207</v>
      </c>
      <c r="J474" s="60">
        <f>Table13[[#This Row],[294065.0]]+Table13[[#This Row],[4952210.0]]+Table13[[#This Row],[-6012492.0000]]</f>
        <v>-5054207</v>
      </c>
      <c r="K474" s="57">
        <f>Table13[[#This Row],[-766217.0000]]/درآمدها!$C$10*100</f>
        <v>-3.0003707701726248E-4</v>
      </c>
    </row>
    <row r="475" spans="1:11" ht="23.1" customHeight="1">
      <c r="A475" s="56" t="s">
        <v>448</v>
      </c>
      <c r="B475" s="60">
        <v>0</v>
      </c>
      <c r="C475" s="60">
        <v>0</v>
      </c>
      <c r="D475" s="60">
        <v>0</v>
      </c>
      <c r="E475" s="60">
        <f>Table13[[#This Row],[0]]+Table13[[#This Row],[-1609153.0]]+Table13[[#This Row],[3188.0]]</f>
        <v>0</v>
      </c>
      <c r="F475" s="57">
        <f>Table13[[#This Row],[-1605965.0]]/درآمدها!$C$10*100</f>
        <v>0</v>
      </c>
      <c r="G475" s="60">
        <v>0</v>
      </c>
      <c r="H475" s="60">
        <v>0</v>
      </c>
      <c r="I475" s="60">
        <v>-14626355</v>
      </c>
      <c r="J475" s="60">
        <f>Table13[[#This Row],[294065.0]]+Table13[[#This Row],[4952210.0]]+Table13[[#This Row],[-6012492.0000]]</f>
        <v>-14626355</v>
      </c>
      <c r="K475" s="57">
        <f>Table13[[#This Row],[-766217.0000]]/درآمدها!$C$10*100</f>
        <v>-8.6827642825409047E-4</v>
      </c>
    </row>
    <row r="476" spans="1:11" ht="23.1" customHeight="1">
      <c r="A476" s="56" t="s">
        <v>449</v>
      </c>
      <c r="B476" s="60">
        <v>0</v>
      </c>
      <c r="C476" s="60">
        <v>0</v>
      </c>
      <c r="D476" s="60">
        <v>0</v>
      </c>
      <c r="E476" s="60">
        <f>Table13[[#This Row],[0]]+Table13[[#This Row],[-1609153.0]]+Table13[[#This Row],[3188.0]]</f>
        <v>0</v>
      </c>
      <c r="F476" s="57">
        <f>Table13[[#This Row],[-1605965.0]]/درآمدها!$C$10*100</f>
        <v>0</v>
      </c>
      <c r="G476" s="60">
        <v>0</v>
      </c>
      <c r="H476" s="60">
        <v>0</v>
      </c>
      <c r="I476" s="60">
        <v>-112602294</v>
      </c>
      <c r="J476" s="60">
        <f>Table13[[#This Row],[294065.0]]+Table13[[#This Row],[4952210.0]]+Table13[[#This Row],[-6012492.0000]]</f>
        <v>-112602294</v>
      </c>
      <c r="K476" s="57">
        <f>Table13[[#This Row],[-766217.0000]]/درآمدها!$C$10*100</f>
        <v>-6.6845032578203524E-3</v>
      </c>
    </row>
    <row r="477" spans="1:11" ht="23.1" customHeight="1">
      <c r="A477" s="56" t="s">
        <v>450</v>
      </c>
      <c r="B477" s="60">
        <v>0</v>
      </c>
      <c r="C477" s="60">
        <v>0</v>
      </c>
      <c r="D477" s="60">
        <v>0</v>
      </c>
      <c r="E477" s="60">
        <f>Table13[[#This Row],[0]]+Table13[[#This Row],[-1609153.0]]+Table13[[#This Row],[3188.0]]</f>
        <v>0</v>
      </c>
      <c r="F477" s="57">
        <f>Table13[[#This Row],[-1605965.0]]/درآمدها!$C$10*100</f>
        <v>0</v>
      </c>
      <c r="G477" s="60">
        <v>0</v>
      </c>
      <c r="H477" s="60">
        <v>0</v>
      </c>
      <c r="I477" s="60">
        <v>10351124</v>
      </c>
      <c r="J477" s="60">
        <f>Table13[[#This Row],[294065.0]]+Table13[[#This Row],[4952210.0]]+Table13[[#This Row],[-6012492.0000]]</f>
        <v>10351124</v>
      </c>
      <c r="K477" s="57">
        <f>Table13[[#This Row],[-766217.0000]]/درآمدها!$C$10*100</f>
        <v>6.1448234882410509E-4</v>
      </c>
    </row>
    <row r="478" spans="1:11" ht="23.1" customHeight="1">
      <c r="A478" s="56" t="s">
        <v>451</v>
      </c>
      <c r="B478" s="60">
        <v>0</v>
      </c>
      <c r="C478" s="60">
        <v>0</v>
      </c>
      <c r="D478" s="60">
        <v>0</v>
      </c>
      <c r="E478" s="60">
        <f>Table13[[#This Row],[0]]+Table13[[#This Row],[-1609153.0]]+Table13[[#This Row],[3188.0]]</f>
        <v>0</v>
      </c>
      <c r="F478" s="57">
        <f>Table13[[#This Row],[-1605965.0]]/درآمدها!$C$10*100</f>
        <v>0</v>
      </c>
      <c r="G478" s="60">
        <v>0</v>
      </c>
      <c r="H478" s="60">
        <v>0</v>
      </c>
      <c r="I478" s="60">
        <v>-3378633</v>
      </c>
      <c r="J478" s="60">
        <f>Table13[[#This Row],[294065.0]]+Table13[[#This Row],[4952210.0]]+Table13[[#This Row],[-6012492.0000]]</f>
        <v>-3378633</v>
      </c>
      <c r="K478" s="57">
        <f>Table13[[#This Row],[-766217.0000]]/درآمدها!$C$10*100</f>
        <v>-2.0056858961931407E-4</v>
      </c>
    </row>
    <row r="479" spans="1:11" ht="23.1" customHeight="1">
      <c r="A479" s="56" t="s">
        <v>452</v>
      </c>
      <c r="B479" s="60">
        <v>0</v>
      </c>
      <c r="C479" s="60">
        <v>0</v>
      </c>
      <c r="D479" s="60">
        <v>0</v>
      </c>
      <c r="E479" s="60">
        <f>Table13[[#This Row],[0]]+Table13[[#This Row],[-1609153.0]]+Table13[[#This Row],[3188.0]]</f>
        <v>0</v>
      </c>
      <c r="F479" s="57">
        <f>Table13[[#This Row],[-1605965.0]]/درآمدها!$C$10*100</f>
        <v>0</v>
      </c>
      <c r="G479" s="60">
        <v>0</v>
      </c>
      <c r="H479" s="60">
        <v>0</v>
      </c>
      <c r="I479" s="60">
        <v>94575000</v>
      </c>
      <c r="J479" s="60">
        <f>Table13[[#This Row],[294065.0]]+Table13[[#This Row],[4952210.0]]+Table13[[#This Row],[-6012492.0000]]</f>
        <v>94575000</v>
      </c>
      <c r="K479" s="57">
        <f>Table13[[#This Row],[-766217.0000]]/درآمدها!$C$10*100</f>
        <v>5.6143340703907847E-3</v>
      </c>
    </row>
    <row r="480" spans="1:11" ht="23.1" customHeight="1">
      <c r="A480" s="56" t="s">
        <v>309</v>
      </c>
      <c r="B480" s="60">
        <v>0</v>
      </c>
      <c r="C480" s="60">
        <v>0</v>
      </c>
      <c r="D480" s="60">
        <v>0</v>
      </c>
      <c r="E480" s="60">
        <f>Table13[[#This Row],[0]]+Table13[[#This Row],[-1609153.0]]+Table13[[#This Row],[3188.0]]</f>
        <v>0</v>
      </c>
      <c r="F480" s="57">
        <f>Table13[[#This Row],[-1605965.0]]/درآمدها!$C$10*100</f>
        <v>0</v>
      </c>
      <c r="G480" s="60">
        <v>0</v>
      </c>
      <c r="H480" s="60">
        <v>0</v>
      </c>
      <c r="I480" s="60">
        <v>703000</v>
      </c>
      <c r="J480" s="60">
        <f>Table13[[#This Row],[294065.0]]+Table13[[#This Row],[4952210.0]]+Table13[[#This Row],[-6012492.0000]]</f>
        <v>703000</v>
      </c>
      <c r="K480" s="57">
        <f>Table13[[#This Row],[-766217.0000]]/درآمدها!$C$10*100</f>
        <v>4.1732771361191873E-5</v>
      </c>
    </row>
    <row r="481" spans="1:11" ht="23.1" customHeight="1">
      <c r="A481" s="56" t="s">
        <v>299</v>
      </c>
      <c r="B481" s="60">
        <v>0</v>
      </c>
      <c r="C481" s="60">
        <v>0</v>
      </c>
      <c r="D481" s="60">
        <v>0</v>
      </c>
      <c r="E481" s="60">
        <f>Table13[[#This Row],[0]]+Table13[[#This Row],[-1609153.0]]+Table13[[#This Row],[3188.0]]</f>
        <v>0</v>
      </c>
      <c r="F481" s="57">
        <f>Table13[[#This Row],[-1605965.0]]/درآمدها!$C$10*100</f>
        <v>0</v>
      </c>
      <c r="G481" s="60">
        <v>0</v>
      </c>
      <c r="H481" s="60">
        <v>0</v>
      </c>
      <c r="I481" s="60">
        <v>600000</v>
      </c>
      <c r="J481" s="60">
        <f>Table13[[#This Row],[294065.0]]+Table13[[#This Row],[4952210.0]]+Table13[[#This Row],[-6012492.0000]]</f>
        <v>600000</v>
      </c>
      <c r="K481" s="57">
        <f>Table13[[#This Row],[-766217.0000]]/درآمدها!$C$10*100</f>
        <v>3.5618297036579127E-5</v>
      </c>
    </row>
    <row r="482" spans="1:11" ht="23.1" customHeight="1">
      <c r="A482" s="56" t="s">
        <v>304</v>
      </c>
      <c r="B482" s="60">
        <v>0</v>
      </c>
      <c r="C482" s="60">
        <v>0</v>
      </c>
      <c r="D482" s="60">
        <v>0</v>
      </c>
      <c r="E482" s="60">
        <f>Table13[[#This Row],[0]]+Table13[[#This Row],[-1609153.0]]+Table13[[#This Row],[3188.0]]</f>
        <v>0</v>
      </c>
      <c r="F482" s="57">
        <f>Table13[[#This Row],[-1605965.0]]/درآمدها!$C$10*100</f>
        <v>0</v>
      </c>
      <c r="G482" s="60">
        <v>0</v>
      </c>
      <c r="H482" s="60">
        <v>0</v>
      </c>
      <c r="I482" s="60">
        <v>7638000</v>
      </c>
      <c r="J482" s="60">
        <f>Table13[[#This Row],[294065.0]]+Table13[[#This Row],[4952210.0]]+Table13[[#This Row],[-6012492.0000]]</f>
        <v>7638000</v>
      </c>
      <c r="K482" s="57">
        <f>Table13[[#This Row],[-766217.0000]]/درآمدها!$C$10*100</f>
        <v>4.5342092127565229E-4</v>
      </c>
    </row>
    <row r="483" spans="1:11" ht="23.1" customHeight="1">
      <c r="A483" s="56" t="s">
        <v>305</v>
      </c>
      <c r="B483" s="60">
        <v>0</v>
      </c>
      <c r="C483" s="60">
        <v>0</v>
      </c>
      <c r="D483" s="60">
        <v>0</v>
      </c>
      <c r="E483" s="60">
        <f>Table13[[#This Row],[0]]+Table13[[#This Row],[-1609153.0]]+Table13[[#This Row],[3188.0]]</f>
        <v>0</v>
      </c>
      <c r="F483" s="57">
        <f>Table13[[#This Row],[-1605965.0]]/درآمدها!$C$10*100</f>
        <v>0</v>
      </c>
      <c r="G483" s="60">
        <v>0</v>
      </c>
      <c r="H483" s="60">
        <v>0</v>
      </c>
      <c r="I483" s="60">
        <v>2200000</v>
      </c>
      <c r="J483" s="60">
        <f>Table13[[#This Row],[294065.0]]+Table13[[#This Row],[4952210.0]]+Table13[[#This Row],[-6012492.0000]]</f>
        <v>2200000</v>
      </c>
      <c r="K483" s="57">
        <f>Table13[[#This Row],[-766217.0000]]/درآمدها!$C$10*100</f>
        <v>1.306004224674568E-4</v>
      </c>
    </row>
    <row r="484" spans="1:11" ht="23.1" customHeight="1">
      <c r="A484" s="56" t="s">
        <v>307</v>
      </c>
      <c r="B484" s="60">
        <v>0</v>
      </c>
      <c r="C484" s="60">
        <v>0</v>
      </c>
      <c r="D484" s="60">
        <v>0</v>
      </c>
      <c r="E484" s="60">
        <f>Table13[[#This Row],[0]]+Table13[[#This Row],[-1609153.0]]+Table13[[#This Row],[3188.0]]</f>
        <v>0</v>
      </c>
      <c r="F484" s="57">
        <f>Table13[[#This Row],[-1605965.0]]/درآمدها!$C$10*100</f>
        <v>0</v>
      </c>
      <c r="G484" s="60">
        <v>0</v>
      </c>
      <c r="H484" s="60">
        <v>0</v>
      </c>
      <c r="I484" s="60">
        <v>689000</v>
      </c>
      <c r="J484" s="60">
        <f>Table13[[#This Row],[294065.0]]+Table13[[#This Row],[4952210.0]]+Table13[[#This Row],[-6012492.0000]]</f>
        <v>689000</v>
      </c>
      <c r="K484" s="57">
        <f>Table13[[#This Row],[-766217.0000]]/درآمدها!$C$10*100</f>
        <v>4.0901677763671697E-5</v>
      </c>
    </row>
    <row r="485" spans="1:11" ht="23.1" customHeight="1">
      <c r="A485" s="56" t="s">
        <v>497</v>
      </c>
      <c r="B485" s="60">
        <v>0</v>
      </c>
      <c r="C485" s="60">
        <v>0</v>
      </c>
      <c r="D485" s="60">
        <v>0</v>
      </c>
      <c r="E485" s="60">
        <f>Table13[[#This Row],[0]]+Table13[[#This Row],[-1609153.0]]+Table13[[#This Row],[3188.0]]</f>
        <v>0</v>
      </c>
      <c r="F485" s="57">
        <f>Table13[[#This Row],[-1605965.0]]/درآمدها!$C$10*100</f>
        <v>0</v>
      </c>
      <c r="G485" s="60">
        <v>0</v>
      </c>
      <c r="H485" s="60">
        <v>0</v>
      </c>
      <c r="I485" s="60">
        <v>-66591726</v>
      </c>
      <c r="J485" s="60">
        <f>Table13[[#This Row],[294065.0]]+Table13[[#This Row],[4952210.0]]+Table13[[#This Row],[-6012492.0000]]</f>
        <v>-66591726</v>
      </c>
      <c r="K485" s="57">
        <f>Table13[[#This Row],[-766217.0000]]/درآمدها!$C$10*100</f>
        <v>-3.9531397947441486E-3</v>
      </c>
    </row>
    <row r="486" spans="1:11" ht="23.1" customHeight="1">
      <c r="A486" s="56" t="s">
        <v>498</v>
      </c>
      <c r="B486" s="60">
        <v>0</v>
      </c>
      <c r="C486" s="60">
        <v>0</v>
      </c>
      <c r="D486" s="60">
        <v>0</v>
      </c>
      <c r="E486" s="60">
        <f>Table13[[#This Row],[0]]+Table13[[#This Row],[-1609153.0]]+Table13[[#This Row],[3188.0]]</f>
        <v>0</v>
      </c>
      <c r="F486" s="57">
        <f>Table13[[#This Row],[-1605965.0]]/درآمدها!$C$10*100</f>
        <v>0</v>
      </c>
      <c r="G486" s="60">
        <v>0</v>
      </c>
      <c r="H486" s="60">
        <v>0</v>
      </c>
      <c r="I486" s="60">
        <v>6148242</v>
      </c>
      <c r="J486" s="60">
        <f>Table13[[#This Row],[294065.0]]+Table13[[#This Row],[4952210.0]]+Table13[[#This Row],[-6012492.0000]]</f>
        <v>6148242</v>
      </c>
      <c r="K486" s="57">
        <f>Table13[[#This Row],[-766217.0000]]/درآمدها!$C$10*100</f>
        <v>3.6498318301461885E-4</v>
      </c>
    </row>
    <row r="487" spans="1:11" ht="23.1" customHeight="1">
      <c r="A487" s="56" t="s">
        <v>499</v>
      </c>
      <c r="B487" s="60">
        <v>0</v>
      </c>
      <c r="C487" s="60">
        <v>0</v>
      </c>
      <c r="D487" s="60">
        <v>0</v>
      </c>
      <c r="E487" s="60">
        <f>Table13[[#This Row],[0]]+Table13[[#This Row],[-1609153.0]]+Table13[[#This Row],[3188.0]]</f>
        <v>0</v>
      </c>
      <c r="F487" s="57">
        <f>Table13[[#This Row],[-1605965.0]]/درآمدها!$C$10*100</f>
        <v>0</v>
      </c>
      <c r="G487" s="60">
        <v>0</v>
      </c>
      <c r="H487" s="60">
        <v>0</v>
      </c>
      <c r="I487" s="60">
        <v>645300000</v>
      </c>
      <c r="J487" s="60">
        <f>Table13[[#This Row],[294065.0]]+Table13[[#This Row],[4952210.0]]+Table13[[#This Row],[-6012492.0000]]</f>
        <v>645300000</v>
      </c>
      <c r="K487" s="57">
        <f>Table13[[#This Row],[-766217.0000]]/درآمدها!$C$10*100</f>
        <v>3.8307478462840848E-2</v>
      </c>
    </row>
    <row r="488" spans="1:11" ht="23.1" customHeight="1">
      <c r="A488" s="56" t="s">
        <v>300</v>
      </c>
      <c r="B488" s="60">
        <v>0</v>
      </c>
      <c r="C488" s="60">
        <v>0</v>
      </c>
      <c r="D488" s="60">
        <v>0</v>
      </c>
      <c r="E488" s="60">
        <f>Table13[[#This Row],[0]]+Table13[[#This Row],[-1609153.0]]+Table13[[#This Row],[3188.0]]</f>
        <v>0</v>
      </c>
      <c r="F488" s="57">
        <f>Table13[[#This Row],[-1605965.0]]/درآمدها!$C$10*100</f>
        <v>0</v>
      </c>
      <c r="G488" s="60">
        <v>0</v>
      </c>
      <c r="H488" s="60">
        <v>0</v>
      </c>
      <c r="I488" s="60">
        <v>7000</v>
      </c>
      <c r="J488" s="60">
        <f>Table13[[#This Row],[294065.0]]+Table13[[#This Row],[4952210.0]]+Table13[[#This Row],[-6012492.0000]]</f>
        <v>7000</v>
      </c>
      <c r="K488" s="57">
        <f>Table13[[#This Row],[-766217.0000]]/درآمدها!$C$10*100</f>
        <v>4.155467987600898E-7</v>
      </c>
    </row>
    <row r="489" spans="1:11" ht="23.1" customHeight="1">
      <c r="A489" s="56" t="s">
        <v>316</v>
      </c>
      <c r="B489" s="60">
        <v>0</v>
      </c>
      <c r="C489" s="60">
        <v>0</v>
      </c>
      <c r="D489" s="60">
        <v>0</v>
      </c>
      <c r="E489" s="60">
        <f>Table13[[#This Row],[0]]+Table13[[#This Row],[-1609153.0]]+Table13[[#This Row],[3188.0]]</f>
        <v>0</v>
      </c>
      <c r="F489" s="57">
        <f>Table13[[#This Row],[-1605965.0]]/درآمدها!$C$10*100</f>
        <v>0</v>
      </c>
      <c r="G489" s="60">
        <v>0</v>
      </c>
      <c r="H489" s="60">
        <v>0</v>
      </c>
      <c r="I489" s="60">
        <v>3799000</v>
      </c>
      <c r="J489" s="60">
        <f>Table13[[#This Row],[294065.0]]+Table13[[#This Row],[4952210.0]]+Table13[[#This Row],[-6012492.0000]]</f>
        <v>3799000</v>
      </c>
      <c r="K489" s="57">
        <f>Table13[[#This Row],[-766217.0000]]/درآمدها!$C$10*100</f>
        <v>2.2552318406994013E-4</v>
      </c>
    </row>
    <row r="490" spans="1:11" ht="23.1" customHeight="1">
      <c r="A490" s="56" t="s">
        <v>315</v>
      </c>
      <c r="B490" s="60">
        <v>0</v>
      </c>
      <c r="C490" s="60">
        <v>0</v>
      </c>
      <c r="D490" s="60">
        <v>0</v>
      </c>
      <c r="E490" s="60">
        <f>Table13[[#This Row],[0]]+Table13[[#This Row],[-1609153.0]]+Table13[[#This Row],[3188.0]]</f>
        <v>0</v>
      </c>
      <c r="F490" s="57">
        <f>Table13[[#This Row],[-1605965.0]]/درآمدها!$C$10*100</f>
        <v>0</v>
      </c>
      <c r="G490" s="60">
        <v>0</v>
      </c>
      <c r="H490" s="60">
        <v>0</v>
      </c>
      <c r="I490" s="60">
        <v>5595000</v>
      </c>
      <c r="J490" s="60">
        <f>Table13[[#This Row],[294065.0]]+Table13[[#This Row],[4952210.0]]+Table13[[#This Row],[-6012492.0000]]</f>
        <v>5595000</v>
      </c>
      <c r="K490" s="57">
        <f>Table13[[#This Row],[-766217.0000]]/درآمدها!$C$10*100</f>
        <v>3.3214061986610032E-4</v>
      </c>
    </row>
    <row r="491" spans="1:11" ht="23.1" customHeight="1">
      <c r="A491" s="56" t="s">
        <v>312</v>
      </c>
      <c r="B491" s="60">
        <v>0</v>
      </c>
      <c r="C491" s="60">
        <v>0</v>
      </c>
      <c r="D491" s="60">
        <v>0</v>
      </c>
      <c r="E491" s="60">
        <f>Table13[[#This Row],[0]]+Table13[[#This Row],[-1609153.0]]+Table13[[#This Row],[3188.0]]</f>
        <v>0</v>
      </c>
      <c r="F491" s="57">
        <f>Table13[[#This Row],[-1605965.0]]/درآمدها!$C$10*100</f>
        <v>0</v>
      </c>
      <c r="G491" s="60">
        <v>0</v>
      </c>
      <c r="H491" s="60">
        <v>0</v>
      </c>
      <c r="I491" s="60">
        <v>5200000</v>
      </c>
      <c r="J491" s="60">
        <f>Table13[[#This Row],[294065.0]]+Table13[[#This Row],[4952210.0]]+Table13[[#This Row],[-6012492.0000]]</f>
        <v>5200000</v>
      </c>
      <c r="K491" s="57">
        <f>Table13[[#This Row],[-766217.0000]]/درآمدها!$C$10*100</f>
        <v>3.0869190765035238E-4</v>
      </c>
    </row>
    <row r="492" spans="1:11" ht="23.1" customHeight="1">
      <c r="A492" s="56" t="s">
        <v>308</v>
      </c>
      <c r="B492" s="60">
        <v>0</v>
      </c>
      <c r="C492" s="60">
        <v>0</v>
      </c>
      <c r="D492" s="60">
        <v>0</v>
      </c>
      <c r="E492" s="60">
        <f>Table13[[#This Row],[0]]+Table13[[#This Row],[-1609153.0]]+Table13[[#This Row],[3188.0]]</f>
        <v>0</v>
      </c>
      <c r="F492" s="57">
        <f>Table13[[#This Row],[-1605965.0]]/درآمدها!$C$10*100</f>
        <v>0</v>
      </c>
      <c r="G492" s="60">
        <v>0</v>
      </c>
      <c r="H492" s="60">
        <v>0</v>
      </c>
      <c r="I492" s="60">
        <v>2800000</v>
      </c>
      <c r="J492" s="60">
        <f>Table13[[#This Row],[294065.0]]+Table13[[#This Row],[4952210.0]]+Table13[[#This Row],[-6012492.0000]]</f>
        <v>2800000</v>
      </c>
      <c r="K492" s="57">
        <f>Table13[[#This Row],[-766217.0000]]/درآمدها!$C$10*100</f>
        <v>1.6621871950403593E-4</v>
      </c>
    </row>
    <row r="493" spans="1:11" ht="23.1" customHeight="1">
      <c r="A493" s="56" t="s">
        <v>301</v>
      </c>
      <c r="B493" s="60">
        <v>0</v>
      </c>
      <c r="C493" s="60">
        <v>0</v>
      </c>
      <c r="D493" s="60">
        <v>0</v>
      </c>
      <c r="E493" s="60">
        <f>Table13[[#This Row],[0]]+Table13[[#This Row],[-1609153.0]]+Table13[[#This Row],[3188.0]]</f>
        <v>0</v>
      </c>
      <c r="F493" s="57">
        <f>Table13[[#This Row],[-1605965.0]]/درآمدها!$C$10*100</f>
        <v>0</v>
      </c>
      <c r="G493" s="60">
        <v>0</v>
      </c>
      <c r="H493" s="60">
        <v>0</v>
      </c>
      <c r="I493" s="60">
        <v>800000</v>
      </c>
      <c r="J493" s="60">
        <f>Table13[[#This Row],[294065.0]]+Table13[[#This Row],[4952210.0]]+Table13[[#This Row],[-6012492.0000]]</f>
        <v>800000</v>
      </c>
      <c r="K493" s="57">
        <f>Table13[[#This Row],[-766217.0000]]/درآمدها!$C$10*100</f>
        <v>4.7491062715438836E-5</v>
      </c>
    </row>
    <row r="494" spans="1:11" ht="23.1" customHeight="1">
      <c r="A494" s="56" t="s">
        <v>500</v>
      </c>
      <c r="B494" s="60">
        <v>0</v>
      </c>
      <c r="C494" s="60">
        <v>0</v>
      </c>
      <c r="D494" s="60">
        <v>0</v>
      </c>
      <c r="E494" s="60">
        <f>Table13[[#This Row],[0]]+Table13[[#This Row],[-1609153.0]]+Table13[[#This Row],[3188.0]]</f>
        <v>0</v>
      </c>
      <c r="F494" s="57">
        <f>Table13[[#This Row],[-1605965.0]]/درآمدها!$C$10*100</f>
        <v>0</v>
      </c>
      <c r="G494" s="60">
        <v>0</v>
      </c>
      <c r="H494" s="60">
        <v>0</v>
      </c>
      <c r="I494" s="60">
        <v>49900000</v>
      </c>
      <c r="J494" s="60">
        <f>Table13[[#This Row],[294065.0]]+Table13[[#This Row],[4952210.0]]+Table13[[#This Row],[-6012492.0000]]</f>
        <v>49900000</v>
      </c>
      <c r="K494" s="57">
        <f>Table13[[#This Row],[-766217.0000]]/درآمدها!$C$10*100</f>
        <v>2.962255036875497E-3</v>
      </c>
    </row>
    <row r="495" spans="1:11" ht="23.1" customHeight="1">
      <c r="A495" s="56" t="s">
        <v>272</v>
      </c>
      <c r="B495" s="60">
        <v>0</v>
      </c>
      <c r="C495" s="60">
        <v>0</v>
      </c>
      <c r="D495" s="60">
        <v>0</v>
      </c>
      <c r="E495" s="60">
        <f>Table13[[#This Row],[0]]+Table13[[#This Row],[-1609153.0]]+Table13[[#This Row],[3188.0]]</f>
        <v>0</v>
      </c>
      <c r="F495" s="57">
        <f>Table13[[#This Row],[-1605965.0]]/درآمدها!$C$10*100</f>
        <v>0</v>
      </c>
      <c r="G495" s="60">
        <v>0</v>
      </c>
      <c r="H495" s="60">
        <v>0</v>
      </c>
      <c r="I495" s="60">
        <v>2962004945</v>
      </c>
      <c r="J495" s="60">
        <f>Table13[[#This Row],[294065.0]]+Table13[[#This Row],[4952210.0]]+Table13[[#This Row],[-6012492.0000]]</f>
        <v>2962004945</v>
      </c>
      <c r="K495" s="57">
        <f>Table13[[#This Row],[-766217.0000]]/درآمدها!$C$10*100</f>
        <v>0.17583595325804369</v>
      </c>
    </row>
    <row r="496" spans="1:11" ht="23.1" customHeight="1">
      <c r="A496" s="56" t="s">
        <v>322</v>
      </c>
      <c r="B496" s="60">
        <v>0</v>
      </c>
      <c r="C496" s="60">
        <v>0</v>
      </c>
      <c r="D496" s="60">
        <v>0</v>
      </c>
      <c r="E496" s="60">
        <f>Table13[[#This Row],[0]]+Table13[[#This Row],[-1609153.0]]+Table13[[#This Row],[3188.0]]</f>
        <v>0</v>
      </c>
      <c r="F496" s="57">
        <f>Table13[[#This Row],[-1605965.0]]/درآمدها!$C$10*100</f>
        <v>0</v>
      </c>
      <c r="G496" s="60">
        <v>0</v>
      </c>
      <c r="H496" s="60">
        <v>0</v>
      </c>
      <c r="I496" s="60">
        <v>14541000</v>
      </c>
      <c r="J496" s="60">
        <f>Table13[[#This Row],[294065.0]]+Table13[[#This Row],[4952210.0]]+Table13[[#This Row],[-6012492.0000]]</f>
        <v>14541000</v>
      </c>
      <c r="K496" s="57">
        <f>Table13[[#This Row],[-766217.0000]]/درآمدها!$C$10*100</f>
        <v>8.6320942868149512E-4</v>
      </c>
    </row>
    <row r="497" spans="1:11" ht="23.1" customHeight="1">
      <c r="A497" s="56" t="s">
        <v>320</v>
      </c>
      <c r="B497" s="60">
        <v>0</v>
      </c>
      <c r="C497" s="60">
        <v>0</v>
      </c>
      <c r="D497" s="60">
        <v>0</v>
      </c>
      <c r="E497" s="60">
        <f>Table13[[#This Row],[0]]+Table13[[#This Row],[-1609153.0]]+Table13[[#This Row],[3188.0]]</f>
        <v>0</v>
      </c>
      <c r="F497" s="57">
        <f>Table13[[#This Row],[-1605965.0]]/درآمدها!$C$10*100</f>
        <v>0</v>
      </c>
      <c r="G497" s="60">
        <v>0</v>
      </c>
      <c r="H497" s="60">
        <v>0</v>
      </c>
      <c r="I497" s="60">
        <v>2353000</v>
      </c>
      <c r="J497" s="60">
        <f>Table13[[#This Row],[294065.0]]+Table13[[#This Row],[4952210.0]]+Table13[[#This Row],[-6012492.0000]]</f>
        <v>2353000</v>
      </c>
      <c r="K497" s="57">
        <f>Table13[[#This Row],[-766217.0000]]/درآمدها!$C$10*100</f>
        <v>1.3968308821178446E-4</v>
      </c>
    </row>
    <row r="498" spans="1:11" ht="23.1" customHeight="1">
      <c r="A498" s="56" t="s">
        <v>321</v>
      </c>
      <c r="B498" s="60">
        <v>0</v>
      </c>
      <c r="C498" s="60">
        <v>0</v>
      </c>
      <c r="D498" s="60">
        <v>0</v>
      </c>
      <c r="E498" s="60">
        <f>Table13[[#This Row],[0]]+Table13[[#This Row],[-1609153.0]]+Table13[[#This Row],[3188.0]]</f>
        <v>0</v>
      </c>
      <c r="F498" s="57">
        <f>Table13[[#This Row],[-1605965.0]]/درآمدها!$C$10*100</f>
        <v>0</v>
      </c>
      <c r="G498" s="60">
        <v>0</v>
      </c>
      <c r="H498" s="60">
        <v>0</v>
      </c>
      <c r="I498" s="60">
        <v>4598000</v>
      </c>
      <c r="J498" s="60">
        <f>Table13[[#This Row],[294065.0]]+Table13[[#This Row],[4952210.0]]+Table13[[#This Row],[-6012492.0000]]</f>
        <v>4598000</v>
      </c>
      <c r="K498" s="57">
        <f>Table13[[#This Row],[-766217.0000]]/درآمدها!$C$10*100</f>
        <v>2.7295488295698466E-4</v>
      </c>
    </row>
    <row r="499" spans="1:11" ht="23.1" customHeight="1">
      <c r="A499" s="56" t="s">
        <v>318</v>
      </c>
      <c r="B499" s="60">
        <v>0</v>
      </c>
      <c r="C499" s="60">
        <v>0</v>
      </c>
      <c r="D499" s="60">
        <v>0</v>
      </c>
      <c r="E499" s="60">
        <f>Table13[[#This Row],[0]]+Table13[[#This Row],[-1609153.0]]+Table13[[#This Row],[3188.0]]</f>
        <v>0</v>
      </c>
      <c r="F499" s="57">
        <f>Table13[[#This Row],[-1605965.0]]/درآمدها!$C$10*100</f>
        <v>0</v>
      </c>
      <c r="G499" s="60">
        <v>0</v>
      </c>
      <c r="H499" s="60">
        <v>0</v>
      </c>
      <c r="I499" s="60">
        <v>500000</v>
      </c>
      <c r="J499" s="60">
        <f>Table13[[#This Row],[294065.0]]+Table13[[#This Row],[4952210.0]]+Table13[[#This Row],[-6012492.0000]]</f>
        <v>500000</v>
      </c>
      <c r="K499" s="57">
        <f>Table13[[#This Row],[-766217.0000]]/درآمدها!$C$10*100</f>
        <v>2.9681914197149273E-5</v>
      </c>
    </row>
    <row r="500" spans="1:11" ht="23.1" customHeight="1">
      <c r="A500" s="56" t="s">
        <v>323</v>
      </c>
      <c r="B500" s="60">
        <v>0</v>
      </c>
      <c r="C500" s="60">
        <v>0</v>
      </c>
      <c r="D500" s="60">
        <v>0</v>
      </c>
      <c r="E500" s="60">
        <f>Table13[[#This Row],[0]]+Table13[[#This Row],[-1609153.0]]+Table13[[#This Row],[3188.0]]</f>
        <v>0</v>
      </c>
      <c r="F500" s="57">
        <f>Table13[[#This Row],[-1605965.0]]/درآمدها!$C$10*100</f>
        <v>0</v>
      </c>
      <c r="G500" s="60">
        <v>0</v>
      </c>
      <c r="H500" s="60">
        <v>0</v>
      </c>
      <c r="I500" s="60">
        <v>13707000</v>
      </c>
      <c r="J500" s="60">
        <f>Table13[[#This Row],[294065.0]]+Table13[[#This Row],[4952210.0]]+Table13[[#This Row],[-6012492.0000]]</f>
        <v>13707000</v>
      </c>
      <c r="K500" s="57">
        <f>Table13[[#This Row],[-766217.0000]]/درآمدها!$C$10*100</f>
        <v>8.1369999580065003E-4</v>
      </c>
    </row>
    <row r="501" spans="1:11" ht="23.1" customHeight="1">
      <c r="A501" s="56" t="s">
        <v>317</v>
      </c>
      <c r="B501" s="60">
        <v>0</v>
      </c>
      <c r="C501" s="60">
        <v>0</v>
      </c>
      <c r="D501" s="60">
        <v>0</v>
      </c>
      <c r="E501" s="60">
        <f>Table13[[#This Row],[0]]+Table13[[#This Row],[-1609153.0]]+Table13[[#This Row],[3188.0]]</f>
        <v>0</v>
      </c>
      <c r="F501" s="57">
        <f>Table13[[#This Row],[-1605965.0]]/درآمدها!$C$10*100</f>
        <v>0</v>
      </c>
      <c r="G501" s="60">
        <v>0</v>
      </c>
      <c r="H501" s="60">
        <v>0</v>
      </c>
      <c r="I501" s="60">
        <v>444000</v>
      </c>
      <c r="J501" s="60">
        <f>Table13[[#This Row],[294065.0]]+Table13[[#This Row],[4952210.0]]+Table13[[#This Row],[-6012492.0000]]</f>
        <v>444000</v>
      </c>
      <c r="K501" s="57">
        <f>Table13[[#This Row],[-766217.0000]]/درآمدها!$C$10*100</f>
        <v>2.635753980706855E-5</v>
      </c>
    </row>
    <row r="502" spans="1:11" ht="23.1" customHeight="1">
      <c r="A502" s="56" t="s">
        <v>319</v>
      </c>
      <c r="B502" s="60">
        <v>0</v>
      </c>
      <c r="C502" s="60">
        <v>0</v>
      </c>
      <c r="D502" s="60">
        <v>0</v>
      </c>
      <c r="E502" s="60">
        <f>Table13[[#This Row],[0]]+Table13[[#This Row],[-1609153.0]]+Table13[[#This Row],[3188.0]]</f>
        <v>0</v>
      </c>
      <c r="F502" s="57">
        <f>Table13[[#This Row],[-1605965.0]]/درآمدها!$C$10*100</f>
        <v>0</v>
      </c>
      <c r="G502" s="60">
        <v>0</v>
      </c>
      <c r="H502" s="60">
        <v>0</v>
      </c>
      <c r="I502" s="60">
        <v>2602000</v>
      </c>
      <c r="J502" s="60">
        <f>Table13[[#This Row],[294065.0]]+Table13[[#This Row],[4952210.0]]+Table13[[#This Row],[-6012492.0000]]</f>
        <v>2602000</v>
      </c>
      <c r="K502" s="57">
        <f>Table13[[#This Row],[-766217.0000]]/درآمدها!$C$10*100</f>
        <v>1.5446468148196479E-4</v>
      </c>
    </row>
    <row r="503" spans="1:11" ht="23.1" customHeight="1">
      <c r="A503" s="56" t="s">
        <v>279</v>
      </c>
      <c r="B503" s="60">
        <v>0</v>
      </c>
      <c r="C503" s="60">
        <v>0</v>
      </c>
      <c r="D503" s="60">
        <v>0</v>
      </c>
      <c r="E503" s="60">
        <f>Table13[[#This Row],[0]]+Table13[[#This Row],[-1609153.0]]+Table13[[#This Row],[3188.0]]</f>
        <v>0</v>
      </c>
      <c r="F503" s="57">
        <f>Table13[[#This Row],[-1605965.0]]/درآمدها!$C$10*100</f>
        <v>0</v>
      </c>
      <c r="G503" s="60">
        <v>0</v>
      </c>
      <c r="H503" s="60">
        <v>0</v>
      </c>
      <c r="I503" s="60">
        <v>18000</v>
      </c>
      <c r="J503" s="60">
        <f>Table13[[#This Row],[294065.0]]+Table13[[#This Row],[4952210.0]]+Table13[[#This Row],[-6012492.0000]]</f>
        <v>18000</v>
      </c>
      <c r="K503" s="57">
        <f>Table13[[#This Row],[-766217.0000]]/درآمدها!$C$10*100</f>
        <v>1.0685489110973737E-6</v>
      </c>
    </row>
    <row r="504" spans="1:11" ht="23.1" customHeight="1">
      <c r="A504" s="56" t="s">
        <v>535</v>
      </c>
      <c r="B504" s="60">
        <v>0</v>
      </c>
      <c r="C504" s="60">
        <v>0</v>
      </c>
      <c r="D504" s="60">
        <v>0</v>
      </c>
      <c r="E504" s="60">
        <f>Table13[[#This Row],[0]]+Table13[[#This Row],[-1609153.0]]+Table13[[#This Row],[3188.0]]</f>
        <v>0</v>
      </c>
      <c r="F504" s="57">
        <f>Table13[[#This Row],[-1605965.0]]/درآمدها!$C$10*100</f>
        <v>0</v>
      </c>
      <c r="G504" s="60">
        <v>0</v>
      </c>
      <c r="H504" s="60">
        <v>0</v>
      </c>
      <c r="I504" s="60">
        <v>224000000</v>
      </c>
      <c r="J504" s="60">
        <f>Table13[[#This Row],[294065.0]]+Table13[[#This Row],[4952210.0]]+Table13[[#This Row],[-6012492.0000]]</f>
        <v>224000000</v>
      </c>
      <c r="K504" s="57">
        <f>Table13[[#This Row],[-766217.0000]]/درآمدها!$C$10*100</f>
        <v>1.3297497560322873E-2</v>
      </c>
    </row>
    <row r="505" spans="1:11" ht="23.1" customHeight="1">
      <c r="A505" s="56" t="s">
        <v>536</v>
      </c>
      <c r="B505" s="60">
        <v>0</v>
      </c>
      <c r="C505" s="60">
        <v>0</v>
      </c>
      <c r="D505" s="60">
        <v>0</v>
      </c>
      <c r="E505" s="60">
        <f>Table13[[#This Row],[0]]+Table13[[#This Row],[-1609153.0]]+Table13[[#This Row],[3188.0]]</f>
        <v>0</v>
      </c>
      <c r="F505" s="57">
        <f>Table13[[#This Row],[-1605965.0]]/درآمدها!$C$10*100</f>
        <v>0</v>
      </c>
      <c r="G505" s="60">
        <v>0</v>
      </c>
      <c r="H505" s="60">
        <v>0</v>
      </c>
      <c r="I505" s="60">
        <v>700000</v>
      </c>
      <c r="J505" s="60">
        <f>Table13[[#This Row],[294065.0]]+Table13[[#This Row],[4952210.0]]+Table13[[#This Row],[-6012492.0000]]</f>
        <v>700000</v>
      </c>
      <c r="K505" s="57">
        <f>Table13[[#This Row],[-766217.0000]]/درآمدها!$C$10*100</f>
        <v>4.1554679876008982E-5</v>
      </c>
    </row>
    <row r="506" spans="1:11" ht="23.1" customHeight="1">
      <c r="A506" s="56" t="s">
        <v>537</v>
      </c>
      <c r="B506" s="60">
        <v>0</v>
      </c>
      <c r="C506" s="60">
        <v>0</v>
      </c>
      <c r="D506" s="60">
        <v>0</v>
      </c>
      <c r="E506" s="60">
        <f>Table13[[#This Row],[0]]+Table13[[#This Row],[-1609153.0]]+Table13[[#This Row],[3188.0]]</f>
        <v>0</v>
      </c>
      <c r="F506" s="57">
        <f>Table13[[#This Row],[-1605965.0]]/درآمدها!$C$10*100</f>
        <v>0</v>
      </c>
      <c r="G506" s="60">
        <v>0</v>
      </c>
      <c r="H506" s="60">
        <v>0</v>
      </c>
      <c r="I506" s="60">
        <v>1000000</v>
      </c>
      <c r="J506" s="60">
        <f>Table13[[#This Row],[294065.0]]+Table13[[#This Row],[4952210.0]]+Table13[[#This Row],[-6012492.0000]]</f>
        <v>1000000</v>
      </c>
      <c r="K506" s="57">
        <f>Table13[[#This Row],[-766217.0000]]/درآمدها!$C$10*100</f>
        <v>5.9363828394298545E-5</v>
      </c>
    </row>
    <row r="507" spans="1:11" ht="23.1" customHeight="1">
      <c r="A507" s="56" t="s">
        <v>538</v>
      </c>
      <c r="B507" s="60">
        <v>0</v>
      </c>
      <c r="C507" s="60">
        <v>0</v>
      </c>
      <c r="D507" s="60">
        <v>0</v>
      </c>
      <c r="E507" s="60">
        <f>Table13[[#This Row],[0]]+Table13[[#This Row],[-1609153.0]]+Table13[[#This Row],[3188.0]]</f>
        <v>0</v>
      </c>
      <c r="F507" s="57">
        <f>Table13[[#This Row],[-1605965.0]]/درآمدها!$C$10*100</f>
        <v>0</v>
      </c>
      <c r="G507" s="60">
        <v>0</v>
      </c>
      <c r="H507" s="60">
        <v>0</v>
      </c>
      <c r="I507" s="60">
        <v>800000</v>
      </c>
      <c r="J507" s="60">
        <f>Table13[[#This Row],[294065.0]]+Table13[[#This Row],[4952210.0]]+Table13[[#This Row],[-6012492.0000]]</f>
        <v>800000</v>
      </c>
      <c r="K507" s="57">
        <f>Table13[[#This Row],[-766217.0000]]/درآمدها!$C$10*100</f>
        <v>4.7491062715438836E-5</v>
      </c>
    </row>
    <row r="508" spans="1:11" ht="23.1" customHeight="1">
      <c r="A508" s="56" t="s">
        <v>378</v>
      </c>
      <c r="B508" s="60">
        <v>0</v>
      </c>
      <c r="C508" s="60">
        <v>0</v>
      </c>
      <c r="D508" s="60">
        <v>0</v>
      </c>
      <c r="E508" s="60">
        <f>Table13[[#This Row],[0]]+Table13[[#This Row],[-1609153.0]]+Table13[[#This Row],[3188.0]]</f>
        <v>0</v>
      </c>
      <c r="F508" s="57">
        <f>Table13[[#This Row],[-1605965.0]]/درآمدها!$C$10*100</f>
        <v>0</v>
      </c>
      <c r="G508" s="60">
        <v>0</v>
      </c>
      <c r="H508" s="60">
        <v>0</v>
      </c>
      <c r="I508" s="60">
        <v>76000</v>
      </c>
      <c r="J508" s="60">
        <f>Table13[[#This Row],[294065.0]]+Table13[[#This Row],[4952210.0]]+Table13[[#This Row],[-6012492.0000]]</f>
        <v>76000</v>
      </c>
      <c r="K508" s="57">
        <f>Table13[[#This Row],[-766217.0000]]/درآمدها!$C$10*100</f>
        <v>4.5116509579666893E-6</v>
      </c>
    </row>
    <row r="509" spans="1:11" ht="23.1" customHeight="1">
      <c r="A509" s="56" t="s">
        <v>379</v>
      </c>
      <c r="B509" s="60">
        <v>0</v>
      </c>
      <c r="C509" s="60">
        <v>0</v>
      </c>
      <c r="D509" s="60">
        <v>0</v>
      </c>
      <c r="E509" s="60">
        <f>Table13[[#This Row],[0]]+Table13[[#This Row],[-1609153.0]]+Table13[[#This Row],[3188.0]]</f>
        <v>0</v>
      </c>
      <c r="F509" s="57">
        <f>Table13[[#This Row],[-1605965.0]]/درآمدها!$C$10*100</f>
        <v>0</v>
      </c>
      <c r="G509" s="60">
        <v>0</v>
      </c>
      <c r="H509" s="60">
        <v>0</v>
      </c>
      <c r="I509" s="60">
        <v>3800000</v>
      </c>
      <c r="J509" s="60">
        <f>Table13[[#This Row],[294065.0]]+Table13[[#This Row],[4952210.0]]+Table13[[#This Row],[-6012492.0000]]</f>
        <v>3800000</v>
      </c>
      <c r="K509" s="57">
        <f>Table13[[#This Row],[-766217.0000]]/درآمدها!$C$10*100</f>
        <v>2.2558254789833447E-4</v>
      </c>
    </row>
    <row r="510" spans="1:11" ht="23.1" customHeight="1">
      <c r="A510" s="56" t="s">
        <v>380</v>
      </c>
      <c r="B510" s="60">
        <v>0</v>
      </c>
      <c r="C510" s="60">
        <v>0</v>
      </c>
      <c r="D510" s="60">
        <v>0</v>
      </c>
      <c r="E510" s="60">
        <f>Table13[[#This Row],[0]]+Table13[[#This Row],[-1609153.0]]+Table13[[#This Row],[3188.0]]</f>
        <v>0</v>
      </c>
      <c r="F510" s="57">
        <f>Table13[[#This Row],[-1605965.0]]/درآمدها!$C$10*100</f>
        <v>0</v>
      </c>
      <c r="G510" s="60">
        <v>0</v>
      </c>
      <c r="H510" s="60">
        <v>0</v>
      </c>
      <c r="I510" s="60">
        <v>6000000</v>
      </c>
      <c r="J510" s="60">
        <f>Table13[[#This Row],[294065.0]]+Table13[[#This Row],[4952210.0]]+Table13[[#This Row],[-6012492.0000]]</f>
        <v>6000000</v>
      </c>
      <c r="K510" s="57">
        <f>Table13[[#This Row],[-766217.0000]]/درآمدها!$C$10*100</f>
        <v>3.5618297036579122E-4</v>
      </c>
    </row>
    <row r="511" spans="1:11" ht="23.1" customHeight="1">
      <c r="A511" s="56" t="s">
        <v>381</v>
      </c>
      <c r="B511" s="60">
        <v>0</v>
      </c>
      <c r="C511" s="60">
        <v>0</v>
      </c>
      <c r="D511" s="60">
        <v>0</v>
      </c>
      <c r="E511" s="60">
        <f>Table13[[#This Row],[0]]+Table13[[#This Row],[-1609153.0]]+Table13[[#This Row],[3188.0]]</f>
        <v>0</v>
      </c>
      <c r="F511" s="57">
        <f>Table13[[#This Row],[-1605965.0]]/درآمدها!$C$10*100</f>
        <v>0</v>
      </c>
      <c r="G511" s="60">
        <v>0</v>
      </c>
      <c r="H511" s="60">
        <v>0</v>
      </c>
      <c r="I511" s="60">
        <v>89714000</v>
      </c>
      <c r="J511" s="60">
        <f>Table13[[#This Row],[294065.0]]+Table13[[#This Row],[4952210.0]]+Table13[[#This Row],[-6012492.0000]]</f>
        <v>89714000</v>
      </c>
      <c r="K511" s="57">
        <f>Table13[[#This Row],[-766217.0000]]/درآمدها!$C$10*100</f>
        <v>5.325766500566099E-3</v>
      </c>
    </row>
    <row r="512" spans="1:11" ht="23.1" customHeight="1">
      <c r="A512" s="56" t="s">
        <v>314</v>
      </c>
      <c r="B512" s="60">
        <v>0</v>
      </c>
      <c r="C512" s="60">
        <v>0</v>
      </c>
      <c r="D512" s="60">
        <v>0</v>
      </c>
      <c r="E512" s="60">
        <f>Table13[[#This Row],[0]]+Table13[[#This Row],[-1609153.0]]+Table13[[#This Row],[3188.0]]</f>
        <v>0</v>
      </c>
      <c r="F512" s="57">
        <f>Table13[[#This Row],[-1605965.0]]/درآمدها!$C$10*100</f>
        <v>0</v>
      </c>
      <c r="G512" s="60">
        <v>0</v>
      </c>
      <c r="H512" s="60">
        <v>0</v>
      </c>
      <c r="I512" s="60">
        <v>698000</v>
      </c>
      <c r="J512" s="60">
        <f>Table13[[#This Row],[294065.0]]+Table13[[#This Row],[4952210.0]]+Table13[[#This Row],[-6012492.0000]]</f>
        <v>698000</v>
      </c>
      <c r="K512" s="57">
        <f>Table13[[#This Row],[-766217.0000]]/درآمدها!$C$10*100</f>
        <v>4.1435952219220383E-5</v>
      </c>
    </row>
    <row r="513" spans="1:11" ht="23.1" customHeight="1">
      <c r="A513" s="56" t="s">
        <v>298</v>
      </c>
      <c r="B513" s="60">
        <v>0</v>
      </c>
      <c r="C513" s="60">
        <v>0</v>
      </c>
      <c r="D513" s="60">
        <v>0</v>
      </c>
      <c r="E513" s="60">
        <f>Table13[[#This Row],[0]]+Table13[[#This Row],[-1609153.0]]+Table13[[#This Row],[3188.0]]</f>
        <v>0</v>
      </c>
      <c r="F513" s="57">
        <f>Table13[[#This Row],[-1605965.0]]/درآمدها!$C$10*100</f>
        <v>0</v>
      </c>
      <c r="G513" s="60">
        <v>0</v>
      </c>
      <c r="H513" s="60">
        <v>0</v>
      </c>
      <c r="I513" s="60">
        <v>30000</v>
      </c>
      <c r="J513" s="60">
        <f>Table13[[#This Row],[294065.0]]+Table13[[#This Row],[4952210.0]]+Table13[[#This Row],[-6012492.0000]]</f>
        <v>30000</v>
      </c>
      <c r="K513" s="57">
        <f>Table13[[#This Row],[-766217.0000]]/درآمدها!$C$10*100</f>
        <v>1.7809148518289562E-6</v>
      </c>
    </row>
    <row r="514" spans="1:11" ht="23.1" customHeight="1">
      <c r="A514" s="56" t="s">
        <v>303</v>
      </c>
      <c r="B514" s="60">
        <v>0</v>
      </c>
      <c r="C514" s="60">
        <v>0</v>
      </c>
      <c r="D514" s="60">
        <v>0</v>
      </c>
      <c r="E514" s="60">
        <f>Table13[[#This Row],[0]]+Table13[[#This Row],[-1609153.0]]+Table13[[#This Row],[3188.0]]</f>
        <v>0</v>
      </c>
      <c r="F514" s="57">
        <f>Table13[[#This Row],[-1605965.0]]/درآمدها!$C$10*100</f>
        <v>0</v>
      </c>
      <c r="G514" s="60">
        <v>0</v>
      </c>
      <c r="H514" s="60">
        <v>0</v>
      </c>
      <c r="I514" s="60">
        <v>598000</v>
      </c>
      <c r="J514" s="60">
        <f>Table13[[#This Row],[294065.0]]+Table13[[#This Row],[4952210.0]]+Table13[[#This Row],[-6012492.0000]]</f>
        <v>598000</v>
      </c>
      <c r="K514" s="57">
        <f>Table13[[#This Row],[-766217.0000]]/درآمدها!$C$10*100</f>
        <v>3.5499569379790529E-5</v>
      </c>
    </row>
    <row r="515" spans="1:11" ht="23.1" customHeight="1">
      <c r="A515" s="56" t="s">
        <v>313</v>
      </c>
      <c r="B515" s="60">
        <v>0</v>
      </c>
      <c r="C515" s="60">
        <v>0</v>
      </c>
      <c r="D515" s="60">
        <v>0</v>
      </c>
      <c r="E515" s="60">
        <f>Table13[[#This Row],[0]]+Table13[[#This Row],[-1609153.0]]+Table13[[#This Row],[3188.0]]</f>
        <v>0</v>
      </c>
      <c r="F515" s="57">
        <f>Table13[[#This Row],[-1605965.0]]/درآمدها!$C$10*100</f>
        <v>0</v>
      </c>
      <c r="G515" s="60">
        <v>0</v>
      </c>
      <c r="H515" s="60">
        <v>0</v>
      </c>
      <c r="I515" s="60">
        <v>8661000</v>
      </c>
      <c r="J515" s="60">
        <f>Table13[[#This Row],[294065.0]]+Table13[[#This Row],[4952210.0]]+Table13[[#This Row],[-6012492.0000]]</f>
        <v>8661000</v>
      </c>
      <c r="K515" s="57">
        <f>Table13[[#This Row],[-766217.0000]]/درآمدها!$C$10*100</f>
        <v>5.141501177230197E-4</v>
      </c>
    </row>
    <row r="516" spans="1:11" ht="23.1" customHeight="1">
      <c r="A516" s="56" t="s">
        <v>311</v>
      </c>
      <c r="B516" s="60">
        <v>0</v>
      </c>
      <c r="C516" s="60">
        <v>0</v>
      </c>
      <c r="D516" s="60">
        <v>0</v>
      </c>
      <c r="E516" s="60">
        <f>Table13[[#This Row],[0]]+Table13[[#This Row],[-1609153.0]]+Table13[[#This Row],[3188.0]]</f>
        <v>0</v>
      </c>
      <c r="F516" s="57">
        <f>Table13[[#This Row],[-1605965.0]]/درآمدها!$C$10*100</f>
        <v>0</v>
      </c>
      <c r="G516" s="60">
        <v>0</v>
      </c>
      <c r="H516" s="60">
        <v>0</v>
      </c>
      <c r="I516" s="60">
        <v>802000</v>
      </c>
      <c r="J516" s="60">
        <f>Table13[[#This Row],[294065.0]]+Table13[[#This Row],[4952210.0]]+Table13[[#This Row],[-6012492.0000]]</f>
        <v>802000</v>
      </c>
      <c r="K516" s="57">
        <f>Table13[[#This Row],[-766217.0000]]/درآمدها!$C$10*100</f>
        <v>4.7609790372227428E-5</v>
      </c>
    </row>
    <row r="517" spans="1:11" ht="23.1" customHeight="1">
      <c r="A517" s="56" t="s">
        <v>471</v>
      </c>
      <c r="B517" s="60">
        <v>0</v>
      </c>
      <c r="C517" s="60">
        <v>0</v>
      </c>
      <c r="D517" s="60">
        <v>0</v>
      </c>
      <c r="E517" s="60">
        <f>Table13[[#This Row],[0]]+Table13[[#This Row],[-1609153.0]]+Table13[[#This Row],[3188.0]]</f>
        <v>0</v>
      </c>
      <c r="F517" s="57">
        <f>Table13[[#This Row],[-1605965.0]]/درآمدها!$C$10*100</f>
        <v>0</v>
      </c>
      <c r="G517" s="60">
        <v>0</v>
      </c>
      <c r="H517" s="60">
        <v>0</v>
      </c>
      <c r="I517" s="60">
        <v>851610500</v>
      </c>
      <c r="J517" s="60">
        <f>Table13[[#This Row],[294065.0]]+Table13[[#This Row],[4952210.0]]+Table13[[#This Row],[-6012492.0000]]</f>
        <v>851610500</v>
      </c>
      <c r="K517" s="57">
        <f>Table13[[#This Row],[-766217.0000]]/درآمدها!$C$10*100</f>
        <v>5.0554859580782777E-2</v>
      </c>
    </row>
    <row r="518" spans="1:11" ht="23.1" customHeight="1">
      <c r="A518" s="56" t="s">
        <v>274</v>
      </c>
      <c r="B518" s="60">
        <v>0</v>
      </c>
      <c r="C518" s="60">
        <v>0</v>
      </c>
      <c r="D518" s="60">
        <v>0</v>
      </c>
      <c r="E518" s="60">
        <f>Table13[[#This Row],[0]]+Table13[[#This Row],[-1609153.0]]+Table13[[#This Row],[3188.0]]</f>
        <v>0</v>
      </c>
      <c r="F518" s="57">
        <f>Table13[[#This Row],[-1605965.0]]/درآمدها!$C$10*100</f>
        <v>0</v>
      </c>
      <c r="G518" s="60">
        <v>0</v>
      </c>
      <c r="H518" s="60">
        <v>0</v>
      </c>
      <c r="I518" s="60">
        <v>-360506329</v>
      </c>
      <c r="J518" s="60">
        <f>Table13[[#This Row],[294065.0]]+Table13[[#This Row],[4952210.0]]+Table13[[#This Row],[-6012492.0000]]</f>
        <v>-360506329</v>
      </c>
      <c r="K518" s="57">
        <f>Table13[[#This Row],[-766217.0000]]/درآمدها!$C$10*100</f>
        <v>-2.140103584981453E-2</v>
      </c>
    </row>
    <row r="519" spans="1:11" ht="23.1" customHeight="1">
      <c r="A519" s="56" t="s">
        <v>273</v>
      </c>
      <c r="B519" s="60">
        <v>0</v>
      </c>
      <c r="C519" s="60">
        <v>0</v>
      </c>
      <c r="D519" s="60">
        <v>0</v>
      </c>
      <c r="E519" s="60">
        <f>Table13[[#This Row],[0]]+Table13[[#This Row],[-1609153.0]]+Table13[[#This Row],[3188.0]]</f>
        <v>0</v>
      </c>
      <c r="F519" s="57">
        <f>Table13[[#This Row],[-1605965.0]]/درآمدها!$C$10*100</f>
        <v>0</v>
      </c>
      <c r="G519" s="60">
        <v>0</v>
      </c>
      <c r="H519" s="60">
        <v>0</v>
      </c>
      <c r="I519" s="60">
        <v>-12207474</v>
      </c>
      <c r="J519" s="60">
        <f>Table13[[#This Row],[294065.0]]+Table13[[#This Row],[4952210.0]]+Table13[[#This Row],[-6012492.0000]]</f>
        <v>-12207474</v>
      </c>
      <c r="K519" s="57">
        <f>Table13[[#This Row],[-766217.0000]]/درآمدها!$C$10*100</f>
        <v>-7.2468239166386121E-4</v>
      </c>
    </row>
    <row r="520" spans="1:11" ht="23.1" customHeight="1">
      <c r="A520" s="56" t="s">
        <v>437</v>
      </c>
      <c r="B520" s="60">
        <v>0</v>
      </c>
      <c r="C520" s="60">
        <v>0</v>
      </c>
      <c r="D520" s="60">
        <v>0</v>
      </c>
      <c r="E520" s="60">
        <f>Table13[[#This Row],[0]]+Table13[[#This Row],[-1609153.0]]+Table13[[#This Row],[3188.0]]</f>
        <v>0</v>
      </c>
      <c r="F520" s="57">
        <f>Table13[[#This Row],[-1605965.0]]/درآمدها!$C$10*100</f>
        <v>0</v>
      </c>
      <c r="G520" s="60">
        <v>0</v>
      </c>
      <c r="H520" s="60">
        <v>0</v>
      </c>
      <c r="I520" s="60">
        <v>12400000</v>
      </c>
      <c r="J520" s="60">
        <f>Table13[[#This Row],[294065.0]]+Table13[[#This Row],[4952210.0]]+Table13[[#This Row],[-6012492.0000]]</f>
        <v>12400000</v>
      </c>
      <c r="K520" s="57">
        <f>Table13[[#This Row],[-766217.0000]]/درآمدها!$C$10*100</f>
        <v>7.3611147208930191E-4</v>
      </c>
    </row>
    <row r="521" spans="1:11" ht="23.1" customHeight="1">
      <c r="A521" s="56" t="s">
        <v>442</v>
      </c>
      <c r="B521" s="60">
        <v>0</v>
      </c>
      <c r="C521" s="60">
        <v>0</v>
      </c>
      <c r="D521" s="60">
        <v>0</v>
      </c>
      <c r="E521" s="60">
        <f>Table13[[#This Row],[0]]+Table13[[#This Row],[-1609153.0]]+Table13[[#This Row],[3188.0]]</f>
        <v>0</v>
      </c>
      <c r="F521" s="57">
        <f>Table13[[#This Row],[-1605965.0]]/درآمدها!$C$10*100</f>
        <v>0</v>
      </c>
      <c r="G521" s="60">
        <v>0</v>
      </c>
      <c r="H521" s="60">
        <v>0</v>
      </c>
      <c r="I521" s="60">
        <v>105400000</v>
      </c>
      <c r="J521" s="60">
        <f>Table13[[#This Row],[294065.0]]+Table13[[#This Row],[4952210.0]]+Table13[[#This Row],[-6012492.0000]]</f>
        <v>105400000</v>
      </c>
      <c r="K521" s="57">
        <f>Table13[[#This Row],[-766217.0000]]/درآمدها!$C$10*100</f>
        <v>6.2569475127590667E-3</v>
      </c>
    </row>
    <row r="522" spans="1:11" ht="23.1" customHeight="1">
      <c r="A522" s="56" t="s">
        <v>443</v>
      </c>
      <c r="B522" s="60">
        <v>0</v>
      </c>
      <c r="C522" s="60">
        <v>0</v>
      </c>
      <c r="D522" s="60">
        <v>0</v>
      </c>
      <c r="E522" s="60">
        <f>Table13[[#This Row],[0]]+Table13[[#This Row],[-1609153.0]]+Table13[[#This Row],[3188.0]]</f>
        <v>0</v>
      </c>
      <c r="F522" s="57">
        <f>Table13[[#This Row],[-1605965.0]]/درآمدها!$C$10*100</f>
        <v>0</v>
      </c>
      <c r="G522" s="60">
        <v>0</v>
      </c>
      <c r="H522" s="60">
        <v>0</v>
      </c>
      <c r="I522" s="60">
        <v>90100000</v>
      </c>
      <c r="J522" s="60">
        <f>Table13[[#This Row],[294065.0]]+Table13[[#This Row],[4952210.0]]+Table13[[#This Row],[-6012492.0000]]</f>
        <v>90100000</v>
      </c>
      <c r="K522" s="57">
        <f>Table13[[#This Row],[-766217.0000]]/درآمدها!$C$10*100</f>
        <v>5.3486809383262984E-3</v>
      </c>
    </row>
    <row r="523" spans="1:11" ht="23.1" customHeight="1">
      <c r="A523" s="56" t="s">
        <v>545</v>
      </c>
      <c r="B523" s="60">
        <v>0</v>
      </c>
      <c r="C523" s="60">
        <v>0</v>
      </c>
      <c r="D523" s="60">
        <v>0</v>
      </c>
      <c r="E523" s="60">
        <f>Table13[[#This Row],[0]]+Table13[[#This Row],[-1609153.0]]+Table13[[#This Row],[3188.0]]</f>
        <v>0</v>
      </c>
      <c r="F523" s="57">
        <f>Table13[[#This Row],[-1605965.0]]/درآمدها!$C$10*100</f>
        <v>0</v>
      </c>
      <c r="G523" s="60">
        <v>0</v>
      </c>
      <c r="H523" s="60">
        <v>0</v>
      </c>
      <c r="I523" s="60">
        <v>10672000</v>
      </c>
      <c r="J523" s="60">
        <f>Table13[[#This Row],[294065.0]]+Table13[[#This Row],[4952210.0]]+Table13[[#This Row],[-6012492.0000]]</f>
        <v>10672000</v>
      </c>
      <c r="K523" s="57">
        <f>Table13[[#This Row],[-766217.0000]]/درآمدها!$C$10*100</f>
        <v>6.3353077662395404E-4</v>
      </c>
    </row>
    <row r="524" spans="1:11" ht="23.1" customHeight="1">
      <c r="A524" s="56" t="s">
        <v>433</v>
      </c>
      <c r="B524" s="60">
        <v>0</v>
      </c>
      <c r="C524" s="60">
        <v>0</v>
      </c>
      <c r="D524" s="60">
        <v>0</v>
      </c>
      <c r="E524" s="60">
        <f>Table13[[#This Row],[0]]+Table13[[#This Row],[-1609153.0]]+Table13[[#This Row],[3188.0]]</f>
        <v>0</v>
      </c>
      <c r="F524" s="57">
        <f>Table13[[#This Row],[-1605965.0]]/درآمدها!$C$10*100</f>
        <v>0</v>
      </c>
      <c r="G524" s="60">
        <v>0</v>
      </c>
      <c r="H524" s="60">
        <v>0</v>
      </c>
      <c r="I524" s="60">
        <v>-637063</v>
      </c>
      <c r="J524" s="60">
        <f>Table13[[#This Row],[294065.0]]+Table13[[#This Row],[4952210.0]]+Table13[[#This Row],[-6012492.0000]]</f>
        <v>-637063</v>
      </c>
      <c r="K524" s="57">
        <f>Table13[[#This Row],[-766217.0000]]/درآمدها!$C$10*100</f>
        <v>-3.7818498608357011E-5</v>
      </c>
    </row>
    <row r="525" spans="1:11" ht="23.1" customHeight="1">
      <c r="A525" s="56" t="s">
        <v>432</v>
      </c>
      <c r="B525" s="60">
        <v>0</v>
      </c>
      <c r="C525" s="60">
        <v>0</v>
      </c>
      <c r="D525" s="60">
        <v>0</v>
      </c>
      <c r="E525" s="60">
        <f>Table13[[#This Row],[0]]+Table13[[#This Row],[-1609153.0]]+Table13[[#This Row],[3188.0]]</f>
        <v>0</v>
      </c>
      <c r="F525" s="57">
        <f>Table13[[#This Row],[-1605965.0]]/درآمدها!$C$10*100</f>
        <v>0</v>
      </c>
      <c r="G525" s="60">
        <v>0</v>
      </c>
      <c r="H525" s="60">
        <v>0</v>
      </c>
      <c r="I525" s="60">
        <v>-457225807</v>
      </c>
      <c r="J525" s="60">
        <f>Table13[[#This Row],[294065.0]]+Table13[[#This Row],[4952210.0]]+Table13[[#This Row],[-6012492.0000]]</f>
        <v>-457225807</v>
      </c>
      <c r="K525" s="57">
        <f>Table13[[#This Row],[-766217.0000]]/درآمدها!$C$10*100</f>
        <v>-2.7142674344192663E-2</v>
      </c>
    </row>
    <row r="526" spans="1:11" ht="23.1" customHeight="1">
      <c r="A526" s="56" t="s">
        <v>434</v>
      </c>
      <c r="B526" s="60">
        <v>0</v>
      </c>
      <c r="C526" s="60">
        <v>0</v>
      </c>
      <c r="D526" s="60">
        <v>0</v>
      </c>
      <c r="E526" s="60">
        <f>Table13[[#This Row],[0]]+Table13[[#This Row],[-1609153.0]]+Table13[[#This Row],[3188.0]]</f>
        <v>0</v>
      </c>
      <c r="F526" s="57">
        <f>Table13[[#This Row],[-1605965.0]]/درآمدها!$C$10*100</f>
        <v>0</v>
      </c>
      <c r="G526" s="60">
        <v>0</v>
      </c>
      <c r="H526" s="60">
        <v>0</v>
      </c>
      <c r="I526" s="60">
        <v>166900000</v>
      </c>
      <c r="J526" s="60">
        <f>Table13[[#This Row],[294065.0]]+Table13[[#This Row],[4952210.0]]+Table13[[#This Row],[-6012492.0000]]</f>
        <v>166900000</v>
      </c>
      <c r="K526" s="57">
        <f>Table13[[#This Row],[-766217.0000]]/درآمدها!$C$10*100</f>
        <v>9.9078229590084266E-3</v>
      </c>
    </row>
    <row r="527" spans="1:11" ht="23.1" customHeight="1">
      <c r="A527" s="56" t="s">
        <v>435</v>
      </c>
      <c r="B527" s="60">
        <v>0</v>
      </c>
      <c r="C527" s="60">
        <v>0</v>
      </c>
      <c r="D527" s="60">
        <v>0</v>
      </c>
      <c r="E527" s="60">
        <f>Table13[[#This Row],[0]]+Table13[[#This Row],[-1609153.0]]+Table13[[#This Row],[3188.0]]</f>
        <v>0</v>
      </c>
      <c r="F527" s="57">
        <f>Table13[[#This Row],[-1605965.0]]/درآمدها!$C$10*100</f>
        <v>0</v>
      </c>
      <c r="G527" s="60">
        <v>0</v>
      </c>
      <c r="H527" s="60">
        <v>0</v>
      </c>
      <c r="I527" s="60">
        <v>133540000</v>
      </c>
      <c r="J527" s="60">
        <f>Table13[[#This Row],[294065.0]]+Table13[[#This Row],[4952210.0]]+Table13[[#This Row],[-6012492.0000]]</f>
        <v>133540000</v>
      </c>
      <c r="K527" s="57">
        <f>Table13[[#This Row],[-766217.0000]]/درآمدها!$C$10*100</f>
        <v>7.9274456437746273E-3</v>
      </c>
    </row>
    <row r="528" spans="1:11" ht="23.1" customHeight="1">
      <c r="A528" s="56" t="s">
        <v>369</v>
      </c>
      <c r="B528" s="60">
        <v>0</v>
      </c>
      <c r="C528" s="60">
        <v>0</v>
      </c>
      <c r="D528" s="60">
        <v>0</v>
      </c>
      <c r="E528" s="60">
        <f>Table13[[#This Row],[0]]+Table13[[#This Row],[-1609153.0]]+Table13[[#This Row],[3188.0]]</f>
        <v>0</v>
      </c>
      <c r="F528" s="57">
        <f>Table13[[#This Row],[-1605965.0]]/درآمدها!$C$10*100</f>
        <v>0</v>
      </c>
      <c r="G528" s="60">
        <v>0</v>
      </c>
      <c r="H528" s="60">
        <v>0</v>
      </c>
      <c r="I528" s="60">
        <v>1600000</v>
      </c>
      <c r="J528" s="60">
        <f>Table13[[#This Row],[294065.0]]+Table13[[#This Row],[4952210.0]]+Table13[[#This Row],[-6012492.0000]]</f>
        <v>1600000</v>
      </c>
      <c r="K528" s="57">
        <f>Table13[[#This Row],[-766217.0000]]/درآمدها!$C$10*100</f>
        <v>9.4982125430877673E-5</v>
      </c>
    </row>
    <row r="529" spans="1:11" ht="23.1" customHeight="1">
      <c r="A529" s="56" t="s">
        <v>370</v>
      </c>
      <c r="B529" s="60">
        <v>0</v>
      </c>
      <c r="C529" s="60">
        <v>0</v>
      </c>
      <c r="D529" s="60">
        <v>0</v>
      </c>
      <c r="E529" s="60">
        <f>Table13[[#This Row],[0]]+Table13[[#This Row],[-1609153.0]]+Table13[[#This Row],[3188.0]]</f>
        <v>0</v>
      </c>
      <c r="F529" s="57">
        <f>Table13[[#This Row],[-1605965.0]]/درآمدها!$C$10*100</f>
        <v>0</v>
      </c>
      <c r="G529" s="60">
        <v>0</v>
      </c>
      <c r="H529" s="60">
        <v>0</v>
      </c>
      <c r="I529" s="60">
        <v>1254000</v>
      </c>
      <c r="J529" s="60">
        <f>Table13[[#This Row],[294065.0]]+Table13[[#This Row],[4952210.0]]+Table13[[#This Row],[-6012492.0000]]</f>
        <v>1254000</v>
      </c>
      <c r="K529" s="57">
        <f>Table13[[#This Row],[-766217.0000]]/درآمدها!$C$10*100</f>
        <v>7.4442240806450372E-5</v>
      </c>
    </row>
    <row r="530" spans="1:11" ht="23.1" customHeight="1">
      <c r="A530" s="56" t="s">
        <v>457</v>
      </c>
      <c r="B530" s="60">
        <v>0</v>
      </c>
      <c r="C530" s="60">
        <v>0</v>
      </c>
      <c r="D530" s="60">
        <v>0</v>
      </c>
      <c r="E530" s="60">
        <f>Table13[[#This Row],[0]]+Table13[[#This Row],[-1609153.0]]+Table13[[#This Row],[3188.0]]</f>
        <v>0</v>
      </c>
      <c r="F530" s="57">
        <f>Table13[[#This Row],[-1605965.0]]/درآمدها!$C$10*100</f>
        <v>0</v>
      </c>
      <c r="G530" s="60">
        <v>0</v>
      </c>
      <c r="H530" s="60">
        <v>0</v>
      </c>
      <c r="I530" s="60">
        <v>11000</v>
      </c>
      <c r="J530" s="60">
        <f>Table13[[#This Row],[294065.0]]+Table13[[#This Row],[4952210.0]]+Table13[[#This Row],[-6012492.0000]]</f>
        <v>11000</v>
      </c>
      <c r="K530" s="57">
        <f>Table13[[#This Row],[-766217.0000]]/درآمدها!$C$10*100</f>
        <v>6.5300211233728394E-7</v>
      </c>
    </row>
    <row r="531" spans="1:11" ht="23.1" customHeight="1">
      <c r="A531" s="56" t="s">
        <v>456</v>
      </c>
      <c r="B531" s="60">
        <v>0</v>
      </c>
      <c r="C531" s="60">
        <v>0</v>
      </c>
      <c r="D531" s="60">
        <v>0</v>
      </c>
      <c r="E531" s="60">
        <f>Table13[[#This Row],[0]]+Table13[[#This Row],[-1609153.0]]+Table13[[#This Row],[3188.0]]</f>
        <v>0</v>
      </c>
      <c r="F531" s="57">
        <f>Table13[[#This Row],[-1605965.0]]/درآمدها!$C$10*100</f>
        <v>0</v>
      </c>
      <c r="G531" s="60">
        <v>0</v>
      </c>
      <c r="H531" s="60">
        <v>0</v>
      </c>
      <c r="I531" s="60">
        <v>6811181</v>
      </c>
      <c r="J531" s="60">
        <f>Table13[[#This Row],[294065.0]]+Table13[[#This Row],[4952210.0]]+Table13[[#This Row],[-6012492.0000]]</f>
        <v>6811181</v>
      </c>
      <c r="K531" s="57">
        <f>Table13[[#This Row],[-766217.0000]]/درآمدها!$C$10*100</f>
        <v>4.0433778004650666E-4</v>
      </c>
    </row>
    <row r="532" spans="1:11" ht="23.1" customHeight="1">
      <c r="A532" s="56" t="s">
        <v>423</v>
      </c>
      <c r="B532" s="60">
        <v>0</v>
      </c>
      <c r="C532" s="60">
        <v>0</v>
      </c>
      <c r="D532" s="60">
        <v>0</v>
      </c>
      <c r="E532" s="60">
        <f>Table13[[#This Row],[0]]+Table13[[#This Row],[-1609153.0]]+Table13[[#This Row],[3188.0]]</f>
        <v>0</v>
      </c>
      <c r="F532" s="57">
        <f>Table13[[#This Row],[-1605965.0]]/درآمدها!$C$10*100</f>
        <v>0</v>
      </c>
      <c r="G532" s="60">
        <v>0</v>
      </c>
      <c r="H532" s="60">
        <v>0</v>
      </c>
      <c r="I532" s="60">
        <v>-787246556</v>
      </c>
      <c r="J532" s="60">
        <f>Table13[[#This Row],[294065.0]]+Table13[[#This Row],[4952210.0]]+Table13[[#This Row],[-6012492.0000]]</f>
        <v>-787246556</v>
      </c>
      <c r="K532" s="57">
        <f>Table13[[#This Row],[-766217.0000]]/درآمدها!$C$10*100</f>
        <v>-4.6733969454386536E-2</v>
      </c>
    </row>
    <row r="533" spans="1:11" ht="23.1" customHeight="1">
      <c r="A533" s="56" t="s">
        <v>424</v>
      </c>
      <c r="B533" s="60">
        <v>0</v>
      </c>
      <c r="C533" s="60">
        <v>0</v>
      </c>
      <c r="D533" s="60">
        <v>0</v>
      </c>
      <c r="E533" s="60">
        <f>Table13[[#This Row],[0]]+Table13[[#This Row],[-1609153.0]]+Table13[[#This Row],[3188.0]]</f>
        <v>0</v>
      </c>
      <c r="F533" s="57">
        <f>Table13[[#This Row],[-1605965.0]]/درآمدها!$C$10*100</f>
        <v>0</v>
      </c>
      <c r="G533" s="60">
        <v>0</v>
      </c>
      <c r="H533" s="60">
        <v>0</v>
      </c>
      <c r="I533" s="60">
        <v>125636000</v>
      </c>
      <c r="J533" s="60">
        <f>Table13[[#This Row],[294065.0]]+Table13[[#This Row],[4952210.0]]+Table13[[#This Row],[-6012492.0000]]</f>
        <v>125636000</v>
      </c>
      <c r="K533" s="57">
        <f>Table13[[#This Row],[-766217.0000]]/درآمدها!$C$10*100</f>
        <v>7.458233944146091E-3</v>
      </c>
    </row>
    <row r="534" spans="1:11" ht="23.1" customHeight="1">
      <c r="A534" s="56" t="s">
        <v>401</v>
      </c>
      <c r="B534" s="60">
        <v>0</v>
      </c>
      <c r="C534" s="60">
        <v>0</v>
      </c>
      <c r="D534" s="60">
        <v>0</v>
      </c>
      <c r="E534" s="60">
        <f>Table13[[#This Row],[0]]+Table13[[#This Row],[-1609153.0]]+Table13[[#This Row],[3188.0]]</f>
        <v>0</v>
      </c>
      <c r="F534" s="57">
        <f>Table13[[#This Row],[-1605965.0]]/درآمدها!$C$10*100</f>
        <v>0</v>
      </c>
      <c r="G534" s="60">
        <v>0</v>
      </c>
      <c r="H534" s="60">
        <v>0</v>
      </c>
      <c r="I534" s="60">
        <v>2490181</v>
      </c>
      <c r="J534" s="60">
        <f>Table13[[#This Row],[294065.0]]+Table13[[#This Row],[4952210.0]]+Table13[[#This Row],[-6012492.0000]]</f>
        <v>2490181</v>
      </c>
      <c r="K534" s="57">
        <f>Table13[[#This Row],[-766217.0000]]/درآمدها!$C$10*100</f>
        <v>1.4782667755474274E-4</v>
      </c>
    </row>
    <row r="535" spans="1:11" ht="23.1" customHeight="1">
      <c r="A535" s="56" t="s">
        <v>519</v>
      </c>
      <c r="B535" s="60">
        <v>0</v>
      </c>
      <c r="C535" s="60">
        <v>0</v>
      </c>
      <c r="D535" s="60">
        <v>0</v>
      </c>
      <c r="E535" s="60">
        <f>Table13[[#This Row],[0]]+Table13[[#This Row],[-1609153.0]]+Table13[[#This Row],[3188.0]]</f>
        <v>0</v>
      </c>
      <c r="F535" s="57">
        <f>Table13[[#This Row],[-1605965.0]]/درآمدها!$C$10*100</f>
        <v>0</v>
      </c>
      <c r="G535" s="60">
        <v>0</v>
      </c>
      <c r="H535" s="60">
        <v>0</v>
      </c>
      <c r="I535" s="60">
        <v>11200000</v>
      </c>
      <c r="J535" s="60">
        <f>Table13[[#This Row],[294065.0]]+Table13[[#This Row],[4952210.0]]+Table13[[#This Row],[-6012492.0000]]</f>
        <v>11200000</v>
      </c>
      <c r="K535" s="57">
        <f>Table13[[#This Row],[-766217.0000]]/درآمدها!$C$10*100</f>
        <v>6.6487487801614371E-4</v>
      </c>
    </row>
    <row r="536" spans="1:11" ht="21.75" customHeight="1" thickBot="1">
      <c r="A536" s="56" t="s">
        <v>52</v>
      </c>
      <c r="B536" s="78">
        <f>SUM(B11:B535)</f>
        <v>980142820</v>
      </c>
      <c r="C536" s="78">
        <f>SUM(C11:C535)</f>
        <v>-350734178277</v>
      </c>
      <c r="D536" s="78">
        <f t="shared" ref="D536:J536" si="0">SUM(D11:D535)</f>
        <v>181271882280</v>
      </c>
      <c r="E536" s="78">
        <f t="shared" si="0"/>
        <v>-168482153177</v>
      </c>
      <c r="F536" s="79">
        <f>SUBTOTAL(109,F11:F535)</f>
        <v>-10.001745628701356</v>
      </c>
      <c r="G536" s="78">
        <f t="shared" si="0"/>
        <v>27259764347</v>
      </c>
      <c r="H536" s="78">
        <f t="shared" si="0"/>
        <v>-135491977832</v>
      </c>
      <c r="I536" s="78">
        <f t="shared" si="0"/>
        <v>729385778046</v>
      </c>
      <c r="J536" s="78">
        <f t="shared" si="0"/>
        <v>621153564561</v>
      </c>
      <c r="K536" s="79">
        <f>SUBTOTAL(109,K11:K535)</f>
        <v>36.874053613106057</v>
      </c>
    </row>
    <row r="537" spans="1:11" ht="23.1" customHeight="1" thickTop="1">
      <c r="A537" s="56"/>
      <c r="B537" s="59"/>
      <c r="C537" s="88"/>
      <c r="D537" s="59"/>
      <c r="E537" s="59"/>
      <c r="F537" s="59"/>
      <c r="G537" s="59"/>
      <c r="H537" s="59"/>
      <c r="I537" s="59"/>
      <c r="J537" s="59"/>
      <c r="K537" s="59"/>
    </row>
    <row r="538" spans="1:11">
      <c r="C538" s="80"/>
      <c r="H538" s="80"/>
    </row>
    <row r="539" spans="1:11">
      <c r="C539" s="80"/>
      <c r="H539" s="80"/>
    </row>
    <row r="540" spans="1:11">
      <c r="I540" s="81"/>
    </row>
    <row r="541" spans="1:11">
      <c r="I541" s="81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5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F19"/>
  <sheetViews>
    <sheetView rightToLeft="1" view="pageBreakPreview" topLeftCell="A10" zoomScale="106" zoomScaleNormal="100" zoomScaleSheetLayoutView="106" workbookViewId="0">
      <selection activeCell="E11" sqref="E11"/>
    </sheetView>
  </sheetViews>
  <sheetFormatPr defaultColWidth="13" defaultRowHeight="18.75"/>
  <cols>
    <col min="1" max="1" width="34.625" style="55" bestFit="1" customWidth="1"/>
    <col min="2" max="2" width="24.875" style="55" customWidth="1"/>
    <col min="3" max="3" width="21.5" style="55" customWidth="1"/>
    <col min="4" max="4" width="24.875" style="55" customWidth="1"/>
    <col min="5" max="5" width="21.5" style="55" customWidth="1"/>
    <col min="6" max="7" width="13" style="52" customWidth="1"/>
    <col min="8" max="16384" width="13" style="52"/>
  </cols>
  <sheetData>
    <row r="1" spans="1:6" ht="21">
      <c r="A1" s="126" t="s">
        <v>0</v>
      </c>
      <c r="B1" s="126"/>
      <c r="C1" s="126"/>
      <c r="D1" s="126"/>
      <c r="E1" s="126"/>
    </row>
    <row r="2" spans="1:6" ht="21">
      <c r="A2" s="126" t="s">
        <v>188</v>
      </c>
      <c r="B2" s="126"/>
      <c r="C2" s="126"/>
      <c r="D2" s="126"/>
      <c r="E2" s="126"/>
    </row>
    <row r="3" spans="1:6" ht="21">
      <c r="A3" s="126" t="s">
        <v>189</v>
      </c>
      <c r="B3" s="126"/>
      <c r="C3" s="126"/>
      <c r="D3" s="126"/>
      <c r="E3" s="126"/>
    </row>
    <row r="4" spans="1:6">
      <c r="A4" s="129" t="s">
        <v>737</v>
      </c>
      <c r="B4" s="129"/>
      <c r="C4" s="129"/>
      <c r="D4" s="129"/>
      <c r="E4" s="129"/>
    </row>
    <row r="5" spans="1:6">
      <c r="A5" s="61"/>
      <c r="B5" s="61"/>
      <c r="C5" s="61"/>
      <c r="D5" s="61"/>
      <c r="E5" s="61"/>
    </row>
    <row r="6" spans="1:6" ht="37.5" customHeight="1">
      <c r="A6" s="62" t="s">
        <v>738</v>
      </c>
      <c r="B6" s="135" t="s">
        <v>205</v>
      </c>
      <c r="C6" s="135"/>
      <c r="D6" s="136" t="s">
        <v>206</v>
      </c>
      <c r="E6" s="136"/>
      <c r="F6" s="63"/>
    </row>
    <row r="7" spans="1:6" ht="59.25" customHeight="1">
      <c r="A7" s="64" t="s">
        <v>739</v>
      </c>
      <c r="B7" s="65" t="s">
        <v>740</v>
      </c>
      <c r="C7" s="65" t="s">
        <v>741</v>
      </c>
      <c r="D7" s="65" t="s">
        <v>740</v>
      </c>
      <c r="E7" s="65" t="s">
        <v>741</v>
      </c>
      <c r="F7" s="55"/>
    </row>
    <row r="8" spans="1:6" ht="22.5" customHeight="1" thickBot="1">
      <c r="A8" s="66"/>
      <c r="B8" s="66" t="s">
        <v>746</v>
      </c>
      <c r="C8" s="66"/>
      <c r="D8" s="66" t="s">
        <v>746</v>
      </c>
      <c r="E8" s="66"/>
      <c r="F8" s="55"/>
    </row>
    <row r="9" spans="1:6" ht="23.1" customHeight="1">
      <c r="A9" s="56" t="s">
        <v>171</v>
      </c>
      <c r="B9" s="89">
        <v>4953</v>
      </c>
      <c r="C9" s="89">
        <f>Table14[[#This Row],[4953.0000]]/$B$18*100</f>
        <v>3.3873063610363205E-5</v>
      </c>
      <c r="D9" s="89">
        <v>50977658</v>
      </c>
      <c r="E9" s="82">
        <f>Table14[[#This Row],[50977658.0000]]/$D$18*100</f>
        <v>3.608965932494447E-2</v>
      </c>
    </row>
    <row r="10" spans="1:6" ht="23.1" customHeight="1">
      <c r="A10" s="56" t="s">
        <v>176</v>
      </c>
      <c r="B10" s="89">
        <v>0</v>
      </c>
      <c r="C10" s="89">
        <f>Table14[[#This Row],[4953.0000]]/$B$18*100</f>
        <v>0</v>
      </c>
      <c r="D10" s="89">
        <v>86419726049</v>
      </c>
      <c r="E10" s="82">
        <f>Table14[[#This Row],[50977658.0000]]/$D$18*100</f>
        <v>61.180889715715061</v>
      </c>
    </row>
    <row r="11" spans="1:6" ht="23.1" customHeight="1">
      <c r="A11" s="56" t="s">
        <v>179</v>
      </c>
      <c r="B11" s="89">
        <v>0</v>
      </c>
      <c r="C11" s="89">
        <f>Table14[[#This Row],[4953.0000]]/$B$18*100</f>
        <v>0</v>
      </c>
      <c r="D11" s="89">
        <v>1749041096</v>
      </c>
      <c r="E11" s="82">
        <f>Table14[[#This Row],[50977658.0000]]/$D$18*100</f>
        <v>1.2382345477692893</v>
      </c>
    </row>
    <row r="12" spans="1:6" ht="23.1" customHeight="1">
      <c r="A12" s="56" t="s">
        <v>183</v>
      </c>
      <c r="B12" s="89">
        <v>0</v>
      </c>
      <c r="C12" s="89">
        <f>Table14[[#This Row],[4953.0000]]/$B$18*100</f>
        <v>0</v>
      </c>
      <c r="D12" s="89">
        <v>979452054</v>
      </c>
      <c r="E12" s="82">
        <f>Table14[[#This Row],[50977658.0000]]/$D$18*100</f>
        <v>0.69340358778304634</v>
      </c>
    </row>
    <row r="13" spans="1:6" ht="23.1" customHeight="1">
      <c r="A13" s="56" t="s">
        <v>178</v>
      </c>
      <c r="B13" s="89">
        <v>315309</v>
      </c>
      <c r="C13" s="89">
        <f>Table14[[#This Row],[4953.0000]]/$B$18*100</f>
        <v>2.1563662051120557E-3</v>
      </c>
      <c r="D13" s="89">
        <v>1558595</v>
      </c>
      <c r="E13" s="82">
        <f>Table14[[#This Row],[50977658.0000]]/$D$18*100</f>
        <v>1.1034081356888115E-3</v>
      </c>
    </row>
    <row r="14" spans="1:6" ht="23.1" customHeight="1">
      <c r="A14" s="56" t="s">
        <v>174</v>
      </c>
      <c r="B14" s="89">
        <v>0</v>
      </c>
      <c r="C14" s="89">
        <f>Table14[[#This Row],[4953.0000]]/$B$18*100</f>
        <v>0</v>
      </c>
      <c r="D14" s="89">
        <v>19397260273</v>
      </c>
      <c r="E14" s="82">
        <f>Table14[[#This Row],[50977658.0000]]/$D$18*100</f>
        <v>13.732300434238256</v>
      </c>
    </row>
    <row r="15" spans="1:6" ht="23.1" customHeight="1">
      <c r="A15" s="56" t="s">
        <v>166</v>
      </c>
      <c r="B15" s="89">
        <v>0</v>
      </c>
      <c r="C15" s="89">
        <f>Table14[[#This Row],[4953.0000]]/$B$18*100</f>
        <v>0</v>
      </c>
      <c r="D15" s="89">
        <v>11301369863</v>
      </c>
      <c r="E15" s="82">
        <f>Table14[[#This Row],[50977658.0000]]/$D$18*100</f>
        <v>8.0008106347463883</v>
      </c>
    </row>
    <row r="16" spans="1:6" ht="23.1" customHeight="1">
      <c r="A16" s="56" t="s">
        <v>169</v>
      </c>
      <c r="B16" s="89">
        <v>9936986295</v>
      </c>
      <c r="C16" s="89">
        <f>Table14[[#This Row],[4953.0000]]/$B$18*100</f>
        <v>67.958039342992606</v>
      </c>
      <c r="D16" s="89">
        <v>16668493140</v>
      </c>
      <c r="E16" s="82">
        <f>Table14[[#This Row],[50977658.0000]]/$D$18*100</f>
        <v>11.800468332279484</v>
      </c>
    </row>
    <row r="17" spans="1:6" ht="23.1" customHeight="1">
      <c r="A17" s="56" t="s">
        <v>185</v>
      </c>
      <c r="B17" s="89">
        <v>4684931505</v>
      </c>
      <c r="C17" s="89">
        <f>Table14[[#This Row],[4953.0000]]/$B$18*100</f>
        <v>32.039770417738666</v>
      </c>
      <c r="D17" s="89">
        <v>4684931505</v>
      </c>
      <c r="E17" s="82">
        <f>Table14[[#This Row],[50977658.0000]]/$D$18*100</f>
        <v>3.3166996800078454</v>
      </c>
    </row>
    <row r="18" spans="1:6" ht="23.1" customHeight="1" thickBot="1">
      <c r="A18" s="56" t="s">
        <v>52</v>
      </c>
      <c r="B18" s="78">
        <f>SUM(B9:B17)</f>
        <v>14622238062</v>
      </c>
      <c r="C18" s="83">
        <f>Table14[[#This Row],[4953.0000]]/$B$18*100</f>
        <v>100</v>
      </c>
      <c r="D18" s="78">
        <f>SUM(D9:D17)</f>
        <v>141252810233</v>
      </c>
      <c r="E18" s="83">
        <f>SUM(E9:E17)</f>
        <v>100</v>
      </c>
    </row>
    <row r="19" spans="1:6" ht="23.1" customHeight="1" thickTop="1">
      <c r="A19" s="58" t="s">
        <v>53</v>
      </c>
      <c r="B19" s="59"/>
      <c r="C19" s="67"/>
      <c r="D19" s="59"/>
      <c r="E19" s="67"/>
      <c r="F19" s="55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52" orientation="portrait" horizontalDpi="4294967295" verticalDpi="4294967295" r:id="rId1"/>
  <headerFooter differentOddEven="1" differentFirst="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C12"/>
  <sheetViews>
    <sheetView rightToLeft="1" tabSelected="1" view="pageBreakPreview" zoomScale="106" zoomScaleNormal="100" zoomScaleSheetLayoutView="106" workbookViewId="0">
      <selection activeCell="B11" sqref="B11"/>
    </sheetView>
  </sheetViews>
  <sheetFormatPr defaultColWidth="9" defaultRowHeight="18.75"/>
  <cols>
    <col min="1" max="1" width="27.5" style="55" customWidth="1"/>
    <col min="2" max="3" width="27.875" style="55" customWidth="1"/>
    <col min="4" max="4" width="9" style="52" customWidth="1"/>
    <col min="5" max="16384" width="9" style="52"/>
  </cols>
  <sheetData>
    <row r="1" spans="1:3" ht="21">
      <c r="A1" s="126" t="s">
        <v>0</v>
      </c>
      <c r="B1" s="126"/>
      <c r="C1" s="126"/>
    </row>
    <row r="2" spans="1:3" ht="21">
      <c r="A2" s="126" t="s">
        <v>188</v>
      </c>
      <c r="B2" s="126"/>
      <c r="C2" s="126"/>
    </row>
    <row r="3" spans="1:3" ht="21">
      <c r="A3" s="126" t="s">
        <v>189</v>
      </c>
      <c r="B3" s="126"/>
      <c r="C3" s="126"/>
    </row>
    <row r="4" spans="1:3">
      <c r="A4" s="129" t="s">
        <v>742</v>
      </c>
      <c r="B4" s="129"/>
      <c r="C4" s="129"/>
    </row>
    <row r="5" spans="1:3">
      <c r="A5" s="53"/>
      <c r="B5" s="66" t="s">
        <v>205</v>
      </c>
      <c r="C5" s="66" t="s">
        <v>206</v>
      </c>
    </row>
    <row r="6" spans="1:3" ht="16.5" customHeight="1">
      <c r="A6" s="131" t="s">
        <v>201</v>
      </c>
      <c r="B6" s="127" t="s">
        <v>163</v>
      </c>
      <c r="C6" s="127" t="s">
        <v>163</v>
      </c>
    </row>
    <row r="7" spans="1:3">
      <c r="A7" s="137"/>
      <c r="B7" s="130"/>
      <c r="C7" s="130"/>
    </row>
    <row r="8" spans="1:3" ht="23.1" customHeight="1">
      <c r="A8" s="56" t="s">
        <v>201</v>
      </c>
      <c r="B8" s="89">
        <v>0</v>
      </c>
      <c r="C8" s="89">
        <v>7157119106</v>
      </c>
    </row>
    <row r="9" spans="1:3" ht="23.1" customHeight="1">
      <c r="A9" s="56" t="s">
        <v>743</v>
      </c>
      <c r="B9" s="89">
        <v>40212328</v>
      </c>
      <c r="C9" s="89">
        <v>40213651</v>
      </c>
    </row>
    <row r="10" spans="1:3" ht="23.1" customHeight="1">
      <c r="A10" s="56" t="s">
        <v>744</v>
      </c>
      <c r="B10" s="89">
        <v>300412230</v>
      </c>
      <c r="C10" s="89">
        <v>1313892247</v>
      </c>
    </row>
    <row r="11" spans="1:3" ht="23.1" customHeight="1" thickBot="1">
      <c r="A11" s="56" t="s">
        <v>52</v>
      </c>
      <c r="B11" s="78">
        <f>SUM(B8:B10)</f>
        <v>340624558</v>
      </c>
      <c r="C11" s="78">
        <f>SUM(C8:C10)</f>
        <v>8511225004</v>
      </c>
    </row>
    <row r="12" spans="1:3" ht="23.1" customHeight="1" thickTop="1">
      <c r="A12" s="56" t="s">
        <v>53</v>
      </c>
      <c r="B12" s="57"/>
      <c r="C12" s="57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96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79"/>
  <sheetViews>
    <sheetView rightToLeft="1" view="pageBreakPreview" topLeftCell="A41" zoomScale="70" zoomScaleNormal="70" zoomScaleSheetLayoutView="70" workbookViewId="0">
      <selection activeCell="D70" sqref="D70"/>
    </sheetView>
  </sheetViews>
  <sheetFormatPr defaultColWidth="9" defaultRowHeight="18.75"/>
  <cols>
    <col min="1" max="1" width="36.125" style="13" bestFit="1" customWidth="1"/>
    <col min="2" max="2" width="14" style="13" customWidth="1"/>
    <col min="3" max="3" width="18.125" style="13" bestFit="1" customWidth="1"/>
    <col min="4" max="4" width="18" style="13" bestFit="1" customWidth="1"/>
    <col min="5" max="5" width="14.25" style="13" bestFit="1" customWidth="1"/>
    <col min="6" max="6" width="18.125" style="13" bestFit="1" customWidth="1"/>
    <col min="7" max="7" width="13.125" style="13" bestFit="1" customWidth="1"/>
    <col min="8" max="8" width="17.5" style="13" bestFit="1" customWidth="1"/>
    <col min="9" max="9" width="14.25" style="13" bestFit="1" customWidth="1"/>
    <col min="10" max="10" width="12.625" style="13" bestFit="1" customWidth="1"/>
    <col min="11" max="11" width="19" style="13" bestFit="1" customWidth="1"/>
    <col min="12" max="12" width="17.875" style="13" bestFit="1" customWidth="1"/>
    <col min="13" max="13" width="14.75" style="13" bestFit="1" customWidth="1"/>
    <col min="14" max="14" width="9" style="7" customWidth="1"/>
    <col min="15" max="15" width="18.375" style="7" customWidth="1"/>
    <col min="16" max="16" width="9.125" style="7" bestFit="1" customWidth="1"/>
    <col min="17" max="16384" width="9" style="7"/>
  </cols>
  <sheetData>
    <row r="1" spans="1:16" ht="21">
      <c r="A1" s="97" t="s">
        <v>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6" ht="21">
      <c r="A2" s="97" t="s">
        <v>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6" ht="21">
      <c r="A3" s="97" t="s">
        <v>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6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6">
      <c r="A5" s="103" t="s">
        <v>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7" spans="1:16" ht="18.75" customHeight="1" thickBot="1">
      <c r="A7" s="8"/>
      <c r="B7" s="99" t="s">
        <v>6</v>
      </c>
      <c r="C7" s="99"/>
      <c r="D7" s="99"/>
      <c r="E7" s="104" t="s">
        <v>7</v>
      </c>
      <c r="F7" s="104"/>
      <c r="G7" s="104"/>
      <c r="H7" s="104"/>
      <c r="I7" s="99" t="s">
        <v>8</v>
      </c>
      <c r="J7" s="99"/>
      <c r="K7" s="99"/>
      <c r="L7" s="99"/>
      <c r="M7" s="99"/>
    </row>
    <row r="8" spans="1:16" ht="17.25" customHeight="1">
      <c r="A8" s="98" t="s">
        <v>9</v>
      </c>
      <c r="B8" s="98" t="s">
        <v>10</v>
      </c>
      <c r="C8" s="98" t="s">
        <v>11</v>
      </c>
      <c r="D8" s="102" t="s">
        <v>12</v>
      </c>
      <c r="E8" s="100" t="s">
        <v>13</v>
      </c>
      <c r="F8" s="100"/>
      <c r="G8" s="101" t="s">
        <v>14</v>
      </c>
      <c r="H8" s="101"/>
      <c r="I8" s="102" t="s">
        <v>10</v>
      </c>
      <c r="J8" s="102" t="s">
        <v>15</v>
      </c>
      <c r="K8" s="102" t="s">
        <v>11</v>
      </c>
      <c r="L8" s="102" t="s">
        <v>12</v>
      </c>
      <c r="M8" s="102" t="s">
        <v>16</v>
      </c>
    </row>
    <row r="9" spans="1:16" ht="20.25" customHeight="1" thickBot="1">
      <c r="A9" s="99"/>
      <c r="B9" s="99"/>
      <c r="C9" s="99"/>
      <c r="D9" s="99"/>
      <c r="E9" s="9" t="s">
        <v>10</v>
      </c>
      <c r="F9" s="9" t="s">
        <v>17</v>
      </c>
      <c r="G9" s="9" t="s">
        <v>10</v>
      </c>
      <c r="H9" s="9" t="s">
        <v>18</v>
      </c>
      <c r="I9" s="99"/>
      <c r="J9" s="99"/>
      <c r="K9" s="99"/>
      <c r="L9" s="99"/>
      <c r="M9" s="99"/>
    </row>
    <row r="10" spans="1:16" ht="23.1" customHeight="1">
      <c r="A10" s="10" t="s">
        <v>19</v>
      </c>
      <c r="B10" s="15">
        <v>603872</v>
      </c>
      <c r="C10" s="15">
        <v>3425837118</v>
      </c>
      <c r="D10" s="15">
        <v>2742074300</v>
      </c>
      <c r="E10" s="15">
        <v>43665</v>
      </c>
      <c r="F10" s="15">
        <v>190559765</v>
      </c>
      <c r="G10" s="15">
        <v>0</v>
      </c>
      <c r="H10" s="15">
        <v>0</v>
      </c>
      <c r="I10" s="15">
        <v>647537</v>
      </c>
      <c r="J10" s="15">
        <v>4044</v>
      </c>
      <c r="K10" s="15">
        <v>3616396883</v>
      </c>
      <c r="L10" s="15">
        <v>2603058725</v>
      </c>
      <c r="M10" s="16">
        <f>Table1[[#This Row],[2603058725.0000]]/17723734140591*100</f>
        <v>1.4686852693408775E-2</v>
      </c>
      <c r="O10" s="45"/>
      <c r="P10" s="15"/>
    </row>
    <row r="11" spans="1:16" ht="23.1" customHeight="1">
      <c r="A11" s="10" t="s">
        <v>20</v>
      </c>
      <c r="B11" s="15">
        <v>119000</v>
      </c>
      <c r="C11" s="15">
        <v>228041196</v>
      </c>
      <c r="D11" s="15">
        <v>180750104</v>
      </c>
      <c r="E11" s="15">
        <v>0</v>
      </c>
      <c r="F11" s="15">
        <v>0</v>
      </c>
      <c r="G11" s="15">
        <v>0</v>
      </c>
      <c r="H11" s="15">
        <v>0</v>
      </c>
      <c r="I11" s="15">
        <v>119000</v>
      </c>
      <c r="J11" s="15">
        <v>1468</v>
      </c>
      <c r="K11" s="15">
        <v>228041196</v>
      </c>
      <c r="L11" s="15">
        <v>173652586</v>
      </c>
      <c r="M11" s="16">
        <f>Table1[[#This Row],[2603058725.0000]]/17723734140591*100</f>
        <v>9.7977426552737449E-4</v>
      </c>
      <c r="O11" s="45"/>
      <c r="P11" s="15"/>
    </row>
    <row r="12" spans="1:16" ht="23.1" customHeight="1">
      <c r="A12" s="10" t="s">
        <v>21</v>
      </c>
      <c r="B12" s="15">
        <v>22579</v>
      </c>
      <c r="C12" s="15">
        <v>138995233</v>
      </c>
      <c r="D12" s="15">
        <v>90811077</v>
      </c>
      <c r="E12" s="15">
        <v>0</v>
      </c>
      <c r="F12" s="15">
        <v>0</v>
      </c>
      <c r="G12" s="15">
        <v>0</v>
      </c>
      <c r="H12" s="15">
        <v>0</v>
      </c>
      <c r="I12" s="15">
        <v>22579</v>
      </c>
      <c r="J12" s="15">
        <v>3263</v>
      </c>
      <c r="K12" s="15">
        <v>138995233</v>
      </c>
      <c r="L12" s="15">
        <v>73236911</v>
      </c>
      <c r="M12" s="16">
        <f>Table1[[#This Row],[2603058725.0000]]/17723734140591*100</f>
        <v>4.1321377548917521E-4</v>
      </c>
      <c r="O12" s="45"/>
      <c r="P12" s="15"/>
    </row>
    <row r="13" spans="1:16" ht="23.1" customHeight="1">
      <c r="A13" s="10" t="s">
        <v>22</v>
      </c>
      <c r="B13" s="15">
        <v>1578000</v>
      </c>
      <c r="C13" s="15">
        <v>1763869869</v>
      </c>
      <c r="D13" s="15">
        <v>1568610900</v>
      </c>
      <c r="E13" s="15">
        <v>0</v>
      </c>
      <c r="F13" s="15">
        <v>0</v>
      </c>
      <c r="G13" s="15">
        <v>1000</v>
      </c>
      <c r="H13" s="15">
        <v>1117788</v>
      </c>
      <c r="I13" s="15">
        <v>1577000</v>
      </c>
      <c r="J13" s="15">
        <v>871</v>
      </c>
      <c r="K13" s="15">
        <v>1762752081</v>
      </c>
      <c r="L13" s="15">
        <v>1365394278</v>
      </c>
      <c r="M13" s="16">
        <f>Table1[[#This Row],[2603058725.0000]]/17723734140591*100</f>
        <v>7.7037619001120421E-3</v>
      </c>
      <c r="O13" s="45"/>
      <c r="P13" s="15"/>
    </row>
    <row r="14" spans="1:16" ht="23.1" customHeight="1">
      <c r="A14" s="10" t="s">
        <v>23</v>
      </c>
      <c r="B14" s="15">
        <v>189210138</v>
      </c>
      <c r="C14" s="15">
        <v>536851711335</v>
      </c>
      <c r="D14" s="15">
        <v>570287434455</v>
      </c>
      <c r="E14" s="15">
        <v>203501862</v>
      </c>
      <c r="F14" s="15">
        <v>521366553169</v>
      </c>
      <c r="G14" s="15">
        <v>0</v>
      </c>
      <c r="H14" s="15">
        <v>0</v>
      </c>
      <c r="I14" s="15">
        <v>392712000</v>
      </c>
      <c r="J14" s="15">
        <v>2379</v>
      </c>
      <c r="K14" s="15">
        <v>1058218264504</v>
      </c>
      <c r="L14" s="15">
        <v>928702990007</v>
      </c>
      <c r="M14" s="16">
        <f>Table1[[#This Row],[2603058725.0000]]/17723734140591*100</f>
        <v>5.239883326167023</v>
      </c>
      <c r="O14" s="45"/>
      <c r="P14" s="15"/>
    </row>
    <row r="15" spans="1:16" ht="23.1" customHeight="1">
      <c r="A15" s="10" t="s">
        <v>24</v>
      </c>
      <c r="B15" s="15">
        <v>104214503</v>
      </c>
      <c r="C15" s="15">
        <v>157948513648</v>
      </c>
      <c r="D15" s="15">
        <v>225097098713</v>
      </c>
      <c r="E15" s="15">
        <v>0</v>
      </c>
      <c r="F15" s="15">
        <v>0</v>
      </c>
      <c r="G15" s="15">
        <v>0</v>
      </c>
      <c r="H15" s="15">
        <v>0</v>
      </c>
      <c r="I15" s="15">
        <v>104214503</v>
      </c>
      <c r="J15" s="15">
        <v>2223.0446306019421</v>
      </c>
      <c r="K15" s="15">
        <v>157948513648</v>
      </c>
      <c r="L15" s="15">
        <v>230295034056</v>
      </c>
      <c r="M15" s="16">
        <f>Table1[[#This Row],[2603058725.0000]]/17723734140591*100</f>
        <v>1.2993595606276724</v>
      </c>
      <c r="O15" s="45"/>
      <c r="P15" s="15"/>
    </row>
    <row r="16" spans="1:16" ht="23.1" customHeight="1">
      <c r="A16" s="10" t="s">
        <v>25</v>
      </c>
      <c r="B16" s="15">
        <v>8000000</v>
      </c>
      <c r="C16" s="15">
        <v>27371276928</v>
      </c>
      <c r="D16" s="15">
        <v>23236912800</v>
      </c>
      <c r="E16" s="15">
        <v>400000</v>
      </c>
      <c r="F16" s="15">
        <v>1096216314</v>
      </c>
      <c r="G16" s="15">
        <v>0</v>
      </c>
      <c r="H16" s="15">
        <v>0</v>
      </c>
      <c r="I16" s="15">
        <v>8400000</v>
      </c>
      <c r="J16" s="15">
        <v>2692</v>
      </c>
      <c r="K16" s="15">
        <v>28467493242</v>
      </c>
      <c r="L16" s="15">
        <v>22478253841</v>
      </c>
      <c r="M16" s="16">
        <f>Table1[[#This Row],[2603058725.0000]]/17723734140591*100</f>
        <v>0.12682572229246075</v>
      </c>
      <c r="O16" s="45"/>
      <c r="P16" s="15"/>
    </row>
    <row r="17" spans="1:16" ht="23.1" customHeight="1">
      <c r="A17" s="10" t="s">
        <v>26</v>
      </c>
      <c r="B17" s="15">
        <v>700000</v>
      </c>
      <c r="C17" s="15">
        <v>5704288632</v>
      </c>
      <c r="D17" s="15">
        <v>6610432500</v>
      </c>
      <c r="E17" s="15">
        <v>0</v>
      </c>
      <c r="F17" s="15">
        <v>0</v>
      </c>
      <c r="G17" s="15">
        <v>0</v>
      </c>
      <c r="H17" s="15">
        <v>0</v>
      </c>
      <c r="I17" s="15">
        <v>700000</v>
      </c>
      <c r="J17" s="15">
        <v>8150</v>
      </c>
      <c r="K17" s="15">
        <v>5704288632</v>
      </c>
      <c r="L17" s="15">
        <v>5671055250</v>
      </c>
      <c r="M17" s="16">
        <f>Table1[[#This Row],[2603058725.0000]]/17723734140591*100</f>
        <v>3.1996955071742564E-2</v>
      </c>
      <c r="O17" s="45"/>
      <c r="P17" s="15"/>
    </row>
    <row r="18" spans="1:16" ht="23.1" customHeight="1">
      <c r="A18" s="10" t="s">
        <v>27</v>
      </c>
      <c r="B18" s="15">
        <v>64432</v>
      </c>
      <c r="C18" s="15">
        <v>1295689333</v>
      </c>
      <c r="D18" s="15">
        <v>1213081048</v>
      </c>
      <c r="E18" s="15">
        <v>0</v>
      </c>
      <c r="F18" s="15">
        <v>0</v>
      </c>
      <c r="G18" s="15">
        <v>0</v>
      </c>
      <c r="H18" s="15">
        <v>0</v>
      </c>
      <c r="I18" s="15">
        <v>64432</v>
      </c>
      <c r="J18" s="15">
        <v>19630</v>
      </c>
      <c r="K18" s="15">
        <v>1295689333</v>
      </c>
      <c r="L18" s="15">
        <v>1257274601</v>
      </c>
      <c r="M18" s="16">
        <f>Table1[[#This Row],[2603058725.0000]]/17723734140591*100</f>
        <v>7.0937342606634023E-3</v>
      </c>
      <c r="O18" s="45"/>
      <c r="P18" s="15"/>
    </row>
    <row r="19" spans="1:16" ht="23.1" customHeight="1">
      <c r="A19" s="10" t="s">
        <v>28</v>
      </c>
      <c r="B19" s="15">
        <v>7145852</v>
      </c>
      <c r="C19" s="15">
        <v>107803153032</v>
      </c>
      <c r="D19" s="15">
        <v>107544479499</v>
      </c>
      <c r="E19" s="15">
        <v>11480114</v>
      </c>
      <c r="F19" s="15">
        <v>0</v>
      </c>
      <c r="G19" s="15">
        <v>450932</v>
      </c>
      <c r="H19" s="15">
        <v>6802812513</v>
      </c>
      <c r="I19" s="15">
        <v>18175034</v>
      </c>
      <c r="J19" s="15">
        <v>5440</v>
      </c>
      <c r="K19" s="15">
        <v>101000340519</v>
      </c>
      <c r="L19" s="15">
        <v>98283895463</v>
      </c>
      <c r="M19" s="16">
        <f>Table1[[#This Row],[2603058725.0000]]/17723734140591*100</f>
        <v>0.55453266610397656</v>
      </c>
      <c r="O19" s="45"/>
      <c r="P19" s="15"/>
    </row>
    <row r="20" spans="1:16" ht="23.1" customHeight="1">
      <c r="A20" s="10" t="s">
        <v>29</v>
      </c>
      <c r="B20" s="15">
        <v>1115597</v>
      </c>
      <c r="C20" s="15">
        <v>2824840971</v>
      </c>
      <c r="D20" s="15">
        <v>2408659381</v>
      </c>
      <c r="E20" s="15">
        <v>0</v>
      </c>
      <c r="F20" s="15">
        <v>0</v>
      </c>
      <c r="G20" s="15">
        <v>0</v>
      </c>
      <c r="H20" s="15">
        <v>0</v>
      </c>
      <c r="I20" s="15">
        <v>1115597</v>
      </c>
      <c r="J20" s="15">
        <v>1765</v>
      </c>
      <c r="K20" s="15">
        <v>2824840971</v>
      </c>
      <c r="L20" s="15">
        <v>1957312989</v>
      </c>
      <c r="M20" s="16">
        <f>Table1[[#This Row],[2603058725.0000]]/17723734140591*100</f>
        <v>1.104345717146225E-2</v>
      </c>
      <c r="O20" s="45"/>
      <c r="P20" s="15"/>
    </row>
    <row r="21" spans="1:16" ht="23.1" customHeight="1">
      <c r="A21" s="10" t="s">
        <v>30</v>
      </c>
      <c r="B21" s="15">
        <v>110117154</v>
      </c>
      <c r="C21" s="15">
        <v>242085884715</v>
      </c>
      <c r="D21" s="15">
        <v>233153968271</v>
      </c>
      <c r="E21" s="15">
        <v>86268909</v>
      </c>
      <c r="F21" s="15">
        <v>176032942868</v>
      </c>
      <c r="G21" s="15">
        <v>8631000</v>
      </c>
      <c r="H21" s="15">
        <v>18640317492</v>
      </c>
      <c r="I21" s="15">
        <v>187755063</v>
      </c>
      <c r="J21" s="15">
        <v>1957</v>
      </c>
      <c r="K21" s="15">
        <v>399478510091</v>
      </c>
      <c r="L21" s="15">
        <v>365250410178</v>
      </c>
      <c r="M21" s="16">
        <f>Table1[[#This Row],[2603058725.0000]]/17723734140591*100</f>
        <v>2.0607982904770692</v>
      </c>
      <c r="O21" s="17"/>
      <c r="P21" s="15"/>
    </row>
    <row r="22" spans="1:16" ht="23.1" customHeight="1">
      <c r="A22" s="10" t="s">
        <v>31</v>
      </c>
      <c r="B22" s="15">
        <v>77611598</v>
      </c>
      <c r="C22" s="15">
        <v>151151455555</v>
      </c>
      <c r="D22" s="15">
        <v>185210116901</v>
      </c>
      <c r="E22" s="15">
        <v>0</v>
      </c>
      <c r="F22" s="15">
        <v>0</v>
      </c>
      <c r="G22" s="15">
        <v>0</v>
      </c>
      <c r="H22" s="15">
        <v>0</v>
      </c>
      <c r="I22" s="15">
        <v>77611598</v>
      </c>
      <c r="J22" s="15">
        <v>2442.8850732592823</v>
      </c>
      <c r="K22" s="15">
        <v>151151455555</v>
      </c>
      <c r="L22" s="15">
        <v>188468116795</v>
      </c>
      <c r="M22" s="16">
        <f>Table1[[#This Row],[2603058725.0000]]/17723734140591*100</f>
        <v>1.0633657405375383</v>
      </c>
      <c r="O22" s="17"/>
      <c r="P22" s="15"/>
    </row>
    <row r="23" spans="1:16" ht="23.1" customHeight="1">
      <c r="A23" s="10" t="s">
        <v>32</v>
      </c>
      <c r="B23" s="15">
        <v>7023020</v>
      </c>
      <c r="C23" s="15">
        <v>7566062819</v>
      </c>
      <c r="D23" s="15">
        <v>4474970376</v>
      </c>
      <c r="E23" s="15">
        <v>0</v>
      </c>
      <c r="F23" s="15">
        <v>0</v>
      </c>
      <c r="G23" s="15">
        <v>1000</v>
      </c>
      <c r="H23" s="15">
        <v>1077323</v>
      </c>
      <c r="I23" s="15">
        <v>7022020</v>
      </c>
      <c r="J23" s="15">
        <v>614</v>
      </c>
      <c r="K23" s="15">
        <v>7564985496</v>
      </c>
      <c r="L23" s="15">
        <v>4285866737</v>
      </c>
      <c r="M23" s="16">
        <f>Table1[[#This Row],[2603058725.0000]]/17723734140591*100</f>
        <v>2.4181511091302611E-2</v>
      </c>
      <c r="O23" s="17"/>
      <c r="P23" s="15"/>
    </row>
    <row r="24" spans="1:16" ht="23.1" customHeight="1">
      <c r="A24" s="10" t="s">
        <v>33</v>
      </c>
      <c r="B24" s="15">
        <v>530429</v>
      </c>
      <c r="C24" s="15">
        <v>3585415621</v>
      </c>
      <c r="D24" s="15">
        <v>3843819792</v>
      </c>
      <c r="E24" s="15">
        <v>3400000</v>
      </c>
      <c r="F24" s="15">
        <v>24388611627</v>
      </c>
      <c r="G24" s="15">
        <v>0</v>
      </c>
      <c r="H24" s="15">
        <v>0</v>
      </c>
      <c r="I24" s="15">
        <v>3930429</v>
      </c>
      <c r="J24" s="15">
        <v>6520</v>
      </c>
      <c r="K24" s="15">
        <v>27974027248</v>
      </c>
      <c r="L24" s="15">
        <v>25473920022</v>
      </c>
      <c r="M24" s="16">
        <f>Table1[[#This Row],[2603058725.0000]]/17723734140591*100</f>
        <v>0.14372772588401381</v>
      </c>
      <c r="O24" s="17"/>
      <c r="P24" s="15"/>
    </row>
    <row r="25" spans="1:16" ht="23.1" customHeight="1">
      <c r="A25" s="10" t="s">
        <v>34</v>
      </c>
      <c r="B25" s="15">
        <v>9115000</v>
      </c>
      <c r="C25" s="15">
        <v>6658848955</v>
      </c>
      <c r="D25" s="15">
        <v>6904303506</v>
      </c>
      <c r="E25" s="15">
        <v>0</v>
      </c>
      <c r="F25" s="15">
        <v>0</v>
      </c>
      <c r="G25" s="15">
        <v>55000</v>
      </c>
      <c r="H25" s="15">
        <v>40179560</v>
      </c>
      <c r="I25" s="15">
        <v>9060000</v>
      </c>
      <c r="J25" s="15">
        <v>630</v>
      </c>
      <c r="K25" s="15">
        <v>6618669395</v>
      </c>
      <c r="L25" s="15">
        <v>5673838591</v>
      </c>
      <c r="M25" s="16">
        <f>Table1[[#This Row],[2603058725.0000]]/17723734140591*100</f>
        <v>3.2012659104413789E-2</v>
      </c>
      <c r="O25" s="17"/>
      <c r="P25" s="15"/>
    </row>
    <row r="26" spans="1:16" ht="23.1" customHeight="1">
      <c r="A26" s="10" t="s">
        <v>35</v>
      </c>
      <c r="B26" s="15">
        <v>645967000</v>
      </c>
      <c r="C26" s="15">
        <v>769393518702</v>
      </c>
      <c r="D26" s="15">
        <v>770654069899</v>
      </c>
      <c r="E26" s="15">
        <v>184339000</v>
      </c>
      <c r="F26" s="15">
        <v>205254976281</v>
      </c>
      <c r="G26" s="15">
        <v>31076000</v>
      </c>
      <c r="H26" s="15">
        <v>36845590872</v>
      </c>
      <c r="I26" s="15">
        <v>799230000</v>
      </c>
      <c r="J26" s="15">
        <v>1179.0664764836154</v>
      </c>
      <c r="K26" s="15">
        <v>937802904111</v>
      </c>
      <c r="L26" s="15">
        <v>936738345466</v>
      </c>
      <c r="M26" s="16">
        <f>Table1[[#This Row],[2603058725.0000]]/17723734140591*100</f>
        <v>5.2852200221209387</v>
      </c>
      <c r="O26" s="17"/>
      <c r="P26" s="15"/>
    </row>
    <row r="27" spans="1:16" ht="23.1" customHeight="1">
      <c r="A27" s="10" t="s">
        <v>36</v>
      </c>
      <c r="B27" s="15">
        <v>486656</v>
      </c>
      <c r="C27" s="15">
        <v>7196396870</v>
      </c>
      <c r="D27" s="15">
        <v>4039399317</v>
      </c>
      <c r="E27" s="15">
        <v>0</v>
      </c>
      <c r="F27" s="15">
        <v>0</v>
      </c>
      <c r="G27" s="15">
        <v>0</v>
      </c>
      <c r="H27" s="15">
        <v>0</v>
      </c>
      <c r="I27" s="15">
        <v>486656</v>
      </c>
      <c r="J27" s="15">
        <v>7540</v>
      </c>
      <c r="K27" s="15">
        <v>7196396870</v>
      </c>
      <c r="L27" s="15">
        <v>3647553395</v>
      </c>
      <c r="M27" s="16">
        <f>Table1[[#This Row],[2603058725.0000]]/17723734140591*100</f>
        <v>2.0580050265177199E-2</v>
      </c>
      <c r="O27" s="17"/>
      <c r="P27" s="15"/>
    </row>
    <row r="28" spans="1:16" ht="23.1" customHeight="1">
      <c r="A28" s="10" t="s">
        <v>37</v>
      </c>
      <c r="B28" s="15">
        <v>10561853</v>
      </c>
      <c r="C28" s="15">
        <v>48424651419</v>
      </c>
      <c r="D28" s="15">
        <v>39612764637</v>
      </c>
      <c r="E28" s="15">
        <v>0</v>
      </c>
      <c r="F28" s="15">
        <v>0</v>
      </c>
      <c r="G28" s="15">
        <v>0</v>
      </c>
      <c r="H28" s="15">
        <v>0</v>
      </c>
      <c r="I28" s="15">
        <v>10561853</v>
      </c>
      <c r="J28" s="15">
        <v>3473</v>
      </c>
      <c r="K28" s="15">
        <v>48424651419</v>
      </c>
      <c r="L28" s="15">
        <v>36463061646</v>
      </c>
      <c r="M28" s="16">
        <f>Table1[[#This Row],[2603058725.0000]]/17723734140591*100</f>
        <v>0.20573013201824145</v>
      </c>
      <c r="O28" s="17"/>
      <c r="P28" s="15"/>
    </row>
    <row r="29" spans="1:16" ht="23.1" customHeight="1">
      <c r="A29" s="10" t="s">
        <v>38</v>
      </c>
      <c r="B29" s="15">
        <v>200000</v>
      </c>
      <c r="C29" s="15">
        <v>3806853444</v>
      </c>
      <c r="D29" s="15">
        <v>4860904500</v>
      </c>
      <c r="E29" s="15">
        <v>0</v>
      </c>
      <c r="F29" s="15">
        <v>0</v>
      </c>
      <c r="G29" s="15">
        <v>99000</v>
      </c>
      <c r="H29" s="15">
        <v>1884392455</v>
      </c>
      <c r="I29" s="15">
        <v>101000</v>
      </c>
      <c r="J29" s="15">
        <v>23550</v>
      </c>
      <c r="K29" s="15">
        <v>1922460989</v>
      </c>
      <c r="L29" s="15">
        <v>2364397629</v>
      </c>
      <c r="M29" s="16">
        <f>Table1[[#This Row],[2603058725.0000]]/17723734140591*100</f>
        <v>1.3340290540609286E-2</v>
      </c>
      <c r="O29" s="17"/>
      <c r="P29" s="15"/>
    </row>
    <row r="30" spans="1:16" ht="23.1" customHeight="1">
      <c r="A30" s="10" t="s">
        <v>39</v>
      </c>
      <c r="B30" s="15">
        <v>265485000</v>
      </c>
      <c r="C30" s="15">
        <v>669126567494</v>
      </c>
      <c r="D30" s="15">
        <v>712809258636</v>
      </c>
      <c r="E30" s="15">
        <v>71319500</v>
      </c>
      <c r="F30" s="15">
        <v>171375359746</v>
      </c>
      <c r="G30" s="15">
        <v>65003000</v>
      </c>
      <c r="H30" s="15">
        <v>163421176171</v>
      </c>
      <c r="I30" s="15">
        <v>271801500</v>
      </c>
      <c r="J30" s="15">
        <v>2198</v>
      </c>
      <c r="K30" s="15">
        <v>677080751069</v>
      </c>
      <c r="L30" s="15">
        <v>593865049807</v>
      </c>
      <c r="M30" s="16">
        <f>Table1[[#This Row],[2603058725.0000]]/17723734140591*100</f>
        <v>3.3506768105200062</v>
      </c>
      <c r="O30" s="17"/>
      <c r="P30" s="15"/>
    </row>
    <row r="31" spans="1:16" ht="23.1" customHeight="1">
      <c r="A31" s="10" t="s">
        <v>40</v>
      </c>
      <c r="B31" s="15">
        <v>3624000</v>
      </c>
      <c r="C31" s="15">
        <v>4305123997</v>
      </c>
      <c r="D31" s="15">
        <v>2770274210</v>
      </c>
      <c r="E31" s="15">
        <v>0</v>
      </c>
      <c r="F31" s="15">
        <v>0</v>
      </c>
      <c r="G31" s="15">
        <v>142000</v>
      </c>
      <c r="H31" s="15">
        <v>168688633</v>
      </c>
      <c r="I31" s="15">
        <v>3482000</v>
      </c>
      <c r="J31" s="15">
        <v>721</v>
      </c>
      <c r="K31" s="15">
        <v>4136435364</v>
      </c>
      <c r="L31" s="15">
        <v>2495584397</v>
      </c>
      <c r="M31" s="16">
        <f>Table1[[#This Row],[2603058725.0000]]/17723734140591*100</f>
        <v>1.4080466211037311E-2</v>
      </c>
      <c r="O31" s="17"/>
      <c r="P31" s="15"/>
    </row>
    <row r="32" spans="1:16" ht="23.1" customHeight="1">
      <c r="A32" s="10" t="s">
        <v>41</v>
      </c>
      <c r="B32" s="15">
        <v>33586</v>
      </c>
      <c r="C32" s="15">
        <v>4407304870</v>
      </c>
      <c r="D32" s="15">
        <v>3577327400</v>
      </c>
      <c r="E32" s="15">
        <v>0</v>
      </c>
      <c r="F32" s="15">
        <v>0</v>
      </c>
      <c r="G32" s="15">
        <v>0</v>
      </c>
      <c r="H32" s="15">
        <v>0</v>
      </c>
      <c r="I32" s="15">
        <v>33586</v>
      </c>
      <c r="J32" s="15">
        <v>101500</v>
      </c>
      <c r="K32" s="15">
        <v>4407304870</v>
      </c>
      <c r="L32" s="15">
        <v>3388695578</v>
      </c>
      <c r="M32" s="16">
        <f>Table1[[#This Row],[2603058725.0000]]/17723734140591*100</f>
        <v>1.9119535144906004E-2</v>
      </c>
      <c r="O32" s="17"/>
      <c r="P32" s="15"/>
    </row>
    <row r="33" spans="1:16" ht="23.1" customHeight="1">
      <c r="A33" s="10" t="s">
        <v>42</v>
      </c>
      <c r="B33" s="15">
        <v>67663272</v>
      </c>
      <c r="C33" s="15">
        <v>28737988331</v>
      </c>
      <c r="D33" s="15">
        <v>29594697236</v>
      </c>
      <c r="E33" s="15">
        <v>3531782</v>
      </c>
      <c r="F33" s="15">
        <v>1507746315</v>
      </c>
      <c r="G33" s="15">
        <v>3163000</v>
      </c>
      <c r="H33" s="15">
        <v>1343734619</v>
      </c>
      <c r="I33" s="15">
        <v>68032054</v>
      </c>
      <c r="J33" s="15">
        <v>386</v>
      </c>
      <c r="K33" s="15">
        <v>28902000027</v>
      </c>
      <c r="L33" s="15">
        <v>26104123628</v>
      </c>
      <c r="M33" s="16">
        <f>Table1[[#This Row],[2603058725.0000]]/17723734140591*100</f>
        <v>0.14728343034787564</v>
      </c>
      <c r="O33" s="17"/>
      <c r="P33" s="15"/>
    </row>
    <row r="34" spans="1:16" ht="23.1" customHeight="1">
      <c r="A34" s="10" t="s">
        <v>43</v>
      </c>
      <c r="B34" s="15">
        <v>132935888</v>
      </c>
      <c r="C34" s="15">
        <v>638283607811</v>
      </c>
      <c r="D34" s="15">
        <v>636938511833</v>
      </c>
      <c r="E34" s="15">
        <v>134112</v>
      </c>
      <c r="F34" s="15">
        <v>666746224</v>
      </c>
      <c r="G34" s="15">
        <v>0</v>
      </c>
      <c r="H34" s="15">
        <v>0</v>
      </c>
      <c r="I34" s="15">
        <v>133070000</v>
      </c>
      <c r="J34" s="15">
        <v>4999</v>
      </c>
      <c r="K34" s="15">
        <v>638950354035</v>
      </c>
      <c r="L34" s="15">
        <v>661258889271</v>
      </c>
      <c r="M34" s="16">
        <f>Table1[[#This Row],[2603058725.0000]]/17723734140591*100</f>
        <v>3.7309230889250422</v>
      </c>
      <c r="O34" s="17"/>
      <c r="P34" s="15"/>
    </row>
    <row r="35" spans="1:16" ht="23.1" customHeight="1">
      <c r="A35" s="10" t="s">
        <v>44</v>
      </c>
      <c r="B35" s="15">
        <v>679017</v>
      </c>
      <c r="C35" s="15">
        <v>1977187501</v>
      </c>
      <c r="D35" s="15">
        <v>1910184486</v>
      </c>
      <c r="E35" s="15">
        <v>0</v>
      </c>
      <c r="F35" s="15">
        <v>0</v>
      </c>
      <c r="G35" s="15">
        <v>0</v>
      </c>
      <c r="H35" s="15">
        <v>0</v>
      </c>
      <c r="I35" s="15">
        <v>679017</v>
      </c>
      <c r="J35" s="15">
        <v>2176</v>
      </c>
      <c r="K35" s="15">
        <v>1977187501</v>
      </c>
      <c r="L35" s="15">
        <v>1468749626</v>
      </c>
      <c r="M35" s="16">
        <f>Table1[[#This Row],[2603058725.0000]]/17723734140591*100</f>
        <v>8.2869084717100382E-3</v>
      </c>
      <c r="O35" s="17"/>
      <c r="P35" s="15"/>
    </row>
    <row r="36" spans="1:16" ht="23.1" customHeight="1">
      <c r="A36" s="10" t="s">
        <v>45</v>
      </c>
      <c r="B36" s="15">
        <v>2000</v>
      </c>
      <c r="C36" s="15">
        <v>16805576</v>
      </c>
      <c r="D36" s="15">
        <v>16302421</v>
      </c>
      <c r="E36" s="15">
        <v>0</v>
      </c>
      <c r="F36" s="15">
        <v>0</v>
      </c>
      <c r="G36" s="15">
        <v>0</v>
      </c>
      <c r="H36" s="15">
        <v>0</v>
      </c>
      <c r="I36" s="15">
        <v>2000</v>
      </c>
      <c r="J36" s="15">
        <v>8050</v>
      </c>
      <c r="K36" s="15">
        <v>16805576</v>
      </c>
      <c r="L36" s="15">
        <v>16004206</v>
      </c>
      <c r="M36" s="16">
        <f>Table1[[#This Row],[2603058725.0000]]/17723734140591*100</f>
        <v>9.0298161059339485E-5</v>
      </c>
      <c r="O36" s="17"/>
      <c r="P36" s="15"/>
    </row>
    <row r="37" spans="1:16" ht="23.1" customHeight="1">
      <c r="A37" s="10" t="s">
        <v>46</v>
      </c>
      <c r="B37" s="15">
        <v>4130750</v>
      </c>
      <c r="C37" s="15">
        <v>20904023860</v>
      </c>
      <c r="D37" s="15">
        <v>19668564064</v>
      </c>
      <c r="E37" s="15">
        <v>0</v>
      </c>
      <c r="F37" s="15">
        <v>0</v>
      </c>
      <c r="G37" s="15">
        <v>1956000</v>
      </c>
      <c r="H37" s="15">
        <v>9898510118</v>
      </c>
      <c r="I37" s="15">
        <v>2174750</v>
      </c>
      <c r="J37" s="15">
        <v>4347</v>
      </c>
      <c r="K37" s="15">
        <v>11005513742</v>
      </c>
      <c r="L37" s="15">
        <v>9397389104</v>
      </c>
      <c r="M37" s="16">
        <f>Table1[[#This Row],[2603058725.0000]]/17723734140591*100</f>
        <v>5.302149665220967E-2</v>
      </c>
      <c r="O37" s="17"/>
      <c r="P37" s="15"/>
    </row>
    <row r="38" spans="1:16" ht="23.1" customHeight="1">
      <c r="A38" s="10" t="s">
        <v>47</v>
      </c>
      <c r="B38" s="15">
        <v>45000</v>
      </c>
      <c r="C38" s="15">
        <v>343618580</v>
      </c>
      <c r="D38" s="15">
        <v>326098104</v>
      </c>
      <c r="E38" s="15">
        <v>0</v>
      </c>
      <c r="F38" s="15">
        <v>0</v>
      </c>
      <c r="G38" s="15">
        <v>0</v>
      </c>
      <c r="H38" s="15">
        <v>0</v>
      </c>
      <c r="I38" s="15">
        <v>45000</v>
      </c>
      <c r="J38" s="15">
        <v>6440</v>
      </c>
      <c r="K38" s="15">
        <v>343618580</v>
      </c>
      <c r="L38" s="15">
        <v>288075691</v>
      </c>
      <c r="M38" s="16">
        <f>Table1[[#This Row],[2603058725.0000]]/17723734140591*100</f>
        <v>1.6253668031515286E-3</v>
      </c>
      <c r="O38" s="17"/>
      <c r="P38" s="15"/>
    </row>
    <row r="39" spans="1:16" ht="23.1" customHeight="1">
      <c r="A39" s="10" t="s">
        <v>48</v>
      </c>
      <c r="B39" s="15">
        <v>2855</v>
      </c>
      <c r="C39" s="15">
        <v>5017733</v>
      </c>
      <c r="D39" s="15">
        <v>11579096</v>
      </c>
      <c r="E39" s="15">
        <v>0</v>
      </c>
      <c r="F39" s="15">
        <v>0</v>
      </c>
      <c r="G39" s="15">
        <v>0</v>
      </c>
      <c r="H39" s="15">
        <v>0</v>
      </c>
      <c r="I39" s="15">
        <v>2855</v>
      </c>
      <c r="J39" s="15">
        <v>3513</v>
      </c>
      <c r="K39" s="15">
        <v>5017733</v>
      </c>
      <c r="L39" s="15">
        <v>9969943</v>
      </c>
      <c r="M39" s="16">
        <f>Table1[[#This Row],[2603058725.0000]]/17723734140591*100</f>
        <v>5.6251932696094654E-5</v>
      </c>
      <c r="O39" s="17"/>
      <c r="P39" s="15"/>
    </row>
    <row r="40" spans="1:16" ht="23.1" customHeight="1">
      <c r="A40" s="10" t="s">
        <v>49</v>
      </c>
      <c r="B40" s="15">
        <v>1563000</v>
      </c>
      <c r="C40" s="15">
        <v>3686553850</v>
      </c>
      <c r="D40" s="15">
        <v>4261799515</v>
      </c>
      <c r="E40" s="15">
        <v>0</v>
      </c>
      <c r="F40" s="15">
        <v>0</v>
      </c>
      <c r="G40" s="15">
        <v>0</v>
      </c>
      <c r="H40" s="15">
        <v>0</v>
      </c>
      <c r="I40" s="15">
        <v>1563000</v>
      </c>
      <c r="J40" s="15">
        <v>2477</v>
      </c>
      <c r="K40" s="15">
        <v>3686553850</v>
      </c>
      <c r="L40" s="15">
        <v>3848515274</v>
      </c>
      <c r="M40" s="16">
        <f>Table1[[#This Row],[2603058725.0000]]/17723734140591*100</f>
        <v>2.1713907709697066E-2</v>
      </c>
      <c r="O40" s="17"/>
      <c r="P40" s="15"/>
    </row>
    <row r="41" spans="1:16" ht="23.1" customHeight="1">
      <c r="A41" s="10" t="s">
        <v>50</v>
      </c>
      <c r="B41" s="15">
        <v>5662250</v>
      </c>
      <c r="C41" s="15">
        <v>47393944461</v>
      </c>
      <c r="D41" s="15">
        <v>46435616807</v>
      </c>
      <c r="E41" s="15">
        <v>0</v>
      </c>
      <c r="F41" s="15">
        <v>0</v>
      </c>
      <c r="G41" s="15">
        <v>100000</v>
      </c>
      <c r="H41" s="15">
        <v>7669462498</v>
      </c>
      <c r="I41" s="15">
        <v>5562250</v>
      </c>
      <c r="J41" s="15">
        <v>6541.6666667265936</v>
      </c>
      <c r="K41" s="15">
        <v>39724481963</v>
      </c>
      <c r="L41" s="15">
        <v>36169886427</v>
      </c>
      <c r="M41" s="16">
        <f>Table1[[#This Row],[2603058725.0000]]/17723734140591*100</f>
        <v>0.20407599290356943</v>
      </c>
      <c r="O41" s="17"/>
      <c r="P41" s="15"/>
    </row>
    <row r="42" spans="1:16" ht="23.1" customHeight="1">
      <c r="A42" s="10" t="s">
        <v>51</v>
      </c>
      <c r="B42" s="15">
        <v>0</v>
      </c>
      <c r="C42" s="15">
        <v>0</v>
      </c>
      <c r="D42" s="15">
        <v>0</v>
      </c>
      <c r="E42" s="15">
        <v>1112450</v>
      </c>
      <c r="F42" s="15">
        <v>6832446392</v>
      </c>
      <c r="G42" s="15">
        <v>0</v>
      </c>
      <c r="H42" s="15">
        <v>0</v>
      </c>
      <c r="I42" s="15">
        <v>1112450</v>
      </c>
      <c r="J42" s="15">
        <v>5541.6666663670276</v>
      </c>
      <c r="K42" s="15">
        <v>6832446392</v>
      </c>
      <c r="L42" s="15">
        <v>6128146367</v>
      </c>
      <c r="M42" s="16">
        <f>Table1[[#This Row],[2603058725.0000]]/17723734140591*100</f>
        <v>3.4575932579383947E-2</v>
      </c>
      <c r="O42" s="45"/>
      <c r="P42" s="15"/>
    </row>
    <row r="43" spans="1:16" ht="23.1" customHeight="1">
      <c r="A43" s="10" t="s">
        <v>113</v>
      </c>
      <c r="B43" s="15">
        <v>400000</v>
      </c>
      <c r="C43" s="15">
        <v>1662273772</v>
      </c>
      <c r="D43" s="15">
        <v>2399382000</v>
      </c>
      <c r="E43" s="15">
        <v>0</v>
      </c>
      <c r="F43" s="15">
        <v>0</v>
      </c>
      <c r="G43" s="15">
        <v>0</v>
      </c>
      <c r="H43" s="15">
        <v>0</v>
      </c>
      <c r="I43" s="15">
        <v>400000</v>
      </c>
      <c r="J43" s="15">
        <v>1950</v>
      </c>
      <c r="K43" s="15">
        <v>1662273772</v>
      </c>
      <c r="L43" s="15">
        <v>779799150</v>
      </c>
      <c r="M43" s="16">
        <f>Table1[[#This Row],[2603058725.0000]]/17723734140591*100</f>
        <v>4.3997452445086018E-3</v>
      </c>
      <c r="O43" s="17"/>
      <c r="P43" s="15"/>
    </row>
    <row r="44" spans="1:16" ht="23.1" customHeight="1">
      <c r="A44" s="10" t="s">
        <v>115</v>
      </c>
      <c r="B44" s="15">
        <v>200000</v>
      </c>
      <c r="C44" s="15">
        <v>1170298350</v>
      </c>
      <c r="D44" s="15">
        <v>1179696150</v>
      </c>
      <c r="E44" s="15">
        <v>0</v>
      </c>
      <c r="F44" s="15">
        <v>0</v>
      </c>
      <c r="G44" s="15">
        <v>0</v>
      </c>
      <c r="H44" s="15">
        <v>0</v>
      </c>
      <c r="I44" s="15">
        <v>200000</v>
      </c>
      <c r="J44" s="15">
        <v>4080</v>
      </c>
      <c r="K44" s="15">
        <v>1170298350</v>
      </c>
      <c r="L44" s="15">
        <v>815789880</v>
      </c>
      <c r="M44" s="16">
        <f>Table1[[#This Row],[2603058725.0000]]/17723734140591*100</f>
        <v>4.602810409639768E-3</v>
      </c>
      <c r="O44" s="17"/>
      <c r="P44" s="15"/>
    </row>
    <row r="45" spans="1:16">
      <c r="A45" s="10" t="s">
        <v>116</v>
      </c>
      <c r="B45" s="15">
        <v>27654000</v>
      </c>
      <c r="C45" s="15">
        <v>1352370377</v>
      </c>
      <c r="D45" s="15">
        <v>552937584</v>
      </c>
      <c r="E45" s="15">
        <v>0</v>
      </c>
      <c r="F45" s="15">
        <v>0</v>
      </c>
      <c r="G45" s="15">
        <v>27654000</v>
      </c>
      <c r="H45" s="15">
        <v>1352370377</v>
      </c>
      <c r="I45" s="15">
        <v>0</v>
      </c>
      <c r="J45" s="15">
        <v>0</v>
      </c>
      <c r="K45" s="15">
        <v>0</v>
      </c>
      <c r="L45" s="15">
        <v>0</v>
      </c>
      <c r="M45" s="16">
        <f>Table1[[#This Row],[2603058725.0000]]/17723734140591*100</f>
        <v>0</v>
      </c>
      <c r="O45" s="17"/>
      <c r="P45" s="15"/>
    </row>
    <row r="46" spans="1:16">
      <c r="A46" s="10" t="s">
        <v>117</v>
      </c>
      <c r="B46" s="15">
        <v>237000</v>
      </c>
      <c r="C46" s="15">
        <v>104780972</v>
      </c>
      <c r="D46" s="15">
        <v>95960287</v>
      </c>
      <c r="E46" s="15">
        <v>0</v>
      </c>
      <c r="F46" s="15">
        <v>0</v>
      </c>
      <c r="G46" s="15">
        <v>237000</v>
      </c>
      <c r="H46" s="15">
        <v>104780972</v>
      </c>
      <c r="I46" s="15">
        <v>0</v>
      </c>
      <c r="J46" s="15">
        <v>0</v>
      </c>
      <c r="K46" s="15">
        <v>0</v>
      </c>
      <c r="L46" s="15">
        <v>0</v>
      </c>
      <c r="M46" s="16">
        <f>Table1[[#This Row],[2603058725.0000]]/17723734140591*100</f>
        <v>0</v>
      </c>
      <c r="O46" s="17"/>
      <c r="P46" s="15"/>
    </row>
    <row r="47" spans="1:16">
      <c r="A47" s="10" t="s">
        <v>118</v>
      </c>
      <c r="B47" s="15">
        <v>2000</v>
      </c>
      <c r="C47" s="15">
        <v>4751222</v>
      </c>
      <c r="D47" s="15">
        <v>3459111</v>
      </c>
      <c r="E47" s="15">
        <v>0</v>
      </c>
      <c r="F47" s="15">
        <v>0</v>
      </c>
      <c r="G47" s="15">
        <v>0</v>
      </c>
      <c r="H47" s="15">
        <v>0</v>
      </c>
      <c r="I47" s="15">
        <v>2000</v>
      </c>
      <c r="J47" s="15">
        <v>810</v>
      </c>
      <c r="K47" s="15">
        <v>4751222</v>
      </c>
      <c r="L47" s="15">
        <v>1619584</v>
      </c>
      <c r="M47" s="16">
        <f>Table1[[#This Row],[2603058725.0000]]/17723734140591*100</f>
        <v>9.1379389193771487E-6</v>
      </c>
      <c r="O47" s="17"/>
      <c r="P47" s="15"/>
    </row>
    <row r="48" spans="1:16">
      <c r="A48" s="10" t="s">
        <v>119</v>
      </c>
      <c r="B48" s="15">
        <v>2401000</v>
      </c>
      <c r="C48" s="15">
        <v>3269673155</v>
      </c>
      <c r="D48" s="15">
        <v>3024480997</v>
      </c>
      <c r="E48" s="15">
        <v>2173000</v>
      </c>
      <c r="F48" s="15">
        <v>3004011318</v>
      </c>
      <c r="G48" s="15">
        <v>0</v>
      </c>
      <c r="H48" s="15">
        <v>0</v>
      </c>
      <c r="I48" s="15">
        <v>4574000</v>
      </c>
      <c r="J48" s="15">
        <v>331</v>
      </c>
      <c r="K48" s="15">
        <v>6273684473</v>
      </c>
      <c r="L48" s="15">
        <v>1513604151</v>
      </c>
      <c r="M48" s="16">
        <f>Table1[[#This Row],[2603058725.0000]]/17723734140591*100</f>
        <v>8.5399845145134236E-3</v>
      </c>
      <c r="O48" s="17"/>
      <c r="P48" s="15"/>
    </row>
    <row r="49" spans="1:16">
      <c r="A49" s="10" t="s">
        <v>120</v>
      </c>
      <c r="B49" s="15">
        <v>1211000</v>
      </c>
      <c r="C49" s="15">
        <v>3115978579</v>
      </c>
      <c r="D49" s="15">
        <v>302672043</v>
      </c>
      <c r="E49" s="15">
        <v>0</v>
      </c>
      <c r="F49" s="15">
        <v>0</v>
      </c>
      <c r="G49" s="15">
        <v>0</v>
      </c>
      <c r="H49" s="15">
        <v>0</v>
      </c>
      <c r="I49" s="15">
        <v>1211000</v>
      </c>
      <c r="J49" s="15">
        <v>8</v>
      </c>
      <c r="K49" s="15">
        <v>3115978579</v>
      </c>
      <c r="L49" s="15">
        <v>9685509</v>
      </c>
      <c r="M49" s="16">
        <f>Table1[[#This Row],[2603058725.0000]]/17723734140591*100</f>
        <v>5.4647112866685298E-5</v>
      </c>
      <c r="O49" s="17"/>
      <c r="P49" s="15"/>
    </row>
    <row r="50" spans="1:16">
      <c r="A50" s="10" t="s">
        <v>121</v>
      </c>
      <c r="B50" s="15">
        <v>1000</v>
      </c>
      <c r="C50" s="15">
        <v>500128</v>
      </c>
      <c r="D50" s="15">
        <v>77983</v>
      </c>
      <c r="E50" s="15">
        <v>0</v>
      </c>
      <c r="F50" s="15">
        <v>0</v>
      </c>
      <c r="G50" s="15">
        <v>1000</v>
      </c>
      <c r="H50" s="15">
        <v>500128</v>
      </c>
      <c r="I50" s="15">
        <v>0</v>
      </c>
      <c r="J50" s="15">
        <v>0</v>
      </c>
      <c r="K50" s="15">
        <v>0</v>
      </c>
      <c r="L50" s="15">
        <v>0</v>
      </c>
      <c r="M50" s="16">
        <f>Table1[[#This Row],[2603058725.0000]]/17723734140591*100</f>
        <v>0</v>
      </c>
      <c r="O50" s="17"/>
      <c r="P50" s="15"/>
    </row>
    <row r="51" spans="1:16">
      <c r="A51" s="10" t="s">
        <v>122</v>
      </c>
      <c r="B51" s="15">
        <v>0</v>
      </c>
      <c r="C51" s="15">
        <v>0</v>
      </c>
      <c r="D51" s="15">
        <v>0</v>
      </c>
      <c r="E51" s="15">
        <v>1472000</v>
      </c>
      <c r="F51" s="15">
        <v>101594151</v>
      </c>
      <c r="G51" s="15">
        <v>0</v>
      </c>
      <c r="H51" s="15">
        <v>0</v>
      </c>
      <c r="I51" s="15">
        <v>1472000</v>
      </c>
      <c r="J51" s="15">
        <v>120</v>
      </c>
      <c r="K51" s="15">
        <v>101594151</v>
      </c>
      <c r="L51" s="15">
        <v>176594518</v>
      </c>
      <c r="M51" s="16">
        <f>Table1[[#This Row],[2603058725.0000]]/17723734140591*100</f>
        <v>9.9637309270828077E-4</v>
      </c>
      <c r="O51" s="17"/>
      <c r="P51" s="15"/>
    </row>
    <row r="52" spans="1:16">
      <c r="A52" s="10" t="s">
        <v>123</v>
      </c>
      <c r="B52" s="15">
        <v>5000000</v>
      </c>
      <c r="C52" s="15">
        <v>3500892500</v>
      </c>
      <c r="D52" s="15">
        <v>3499098750</v>
      </c>
      <c r="E52" s="15">
        <v>0</v>
      </c>
      <c r="F52" s="15">
        <v>0</v>
      </c>
      <c r="G52" s="15">
        <v>1000</v>
      </c>
      <c r="H52" s="15">
        <v>700178</v>
      </c>
      <c r="I52" s="15">
        <v>4999000</v>
      </c>
      <c r="J52" s="15">
        <v>550</v>
      </c>
      <c r="K52" s="15">
        <v>3500192322</v>
      </c>
      <c r="L52" s="15">
        <v>2748742018</v>
      </c>
      <c r="M52" s="16">
        <f>Table1[[#This Row],[2603058725.0000]]/17723734140591*100</f>
        <v>1.5508819959699209E-2</v>
      </c>
      <c r="O52" s="17"/>
      <c r="P52" s="15"/>
    </row>
    <row r="53" spans="1:16">
      <c r="A53" s="10" t="s">
        <v>124</v>
      </c>
      <c r="B53" s="15">
        <v>3001000</v>
      </c>
      <c r="C53" s="15">
        <v>1801009139</v>
      </c>
      <c r="D53" s="15">
        <v>2070156800</v>
      </c>
      <c r="E53" s="15">
        <v>2000</v>
      </c>
      <c r="F53" s="15">
        <v>270063</v>
      </c>
      <c r="G53" s="15">
        <v>0</v>
      </c>
      <c r="H53" s="15">
        <v>0</v>
      </c>
      <c r="I53" s="15">
        <v>3003000</v>
      </c>
      <c r="J53" s="15">
        <v>149</v>
      </c>
      <c r="K53" s="15">
        <v>1801279202</v>
      </c>
      <c r="L53" s="15">
        <v>447331786</v>
      </c>
      <c r="M53" s="16">
        <f>Table1[[#This Row],[2603058725.0000]]/17723734140591*100</f>
        <v>2.5239138798382119E-3</v>
      </c>
      <c r="O53" s="17"/>
      <c r="P53" s="15"/>
    </row>
    <row r="54" spans="1:16">
      <c r="A54" s="10" t="s">
        <v>125</v>
      </c>
      <c r="B54" s="15">
        <v>2001000</v>
      </c>
      <c r="C54" s="15">
        <v>625609489</v>
      </c>
      <c r="D54" s="15">
        <v>1900460506</v>
      </c>
      <c r="E54" s="15">
        <v>0</v>
      </c>
      <c r="F54" s="15">
        <v>0</v>
      </c>
      <c r="G54" s="15">
        <v>2001000</v>
      </c>
      <c r="H54" s="15">
        <v>625609489</v>
      </c>
      <c r="I54" s="15">
        <v>0</v>
      </c>
      <c r="J54" s="15">
        <v>0</v>
      </c>
      <c r="K54" s="15">
        <v>0</v>
      </c>
      <c r="L54" s="15">
        <v>0</v>
      </c>
      <c r="M54" s="16">
        <f>Table1[[#This Row],[2603058725.0000]]/17723734140591*100</f>
        <v>0</v>
      </c>
      <c r="O54" s="17"/>
      <c r="P54" s="15"/>
    </row>
    <row r="55" spans="1:16">
      <c r="A55" s="10" t="s">
        <v>126</v>
      </c>
      <c r="B55" s="15">
        <v>1000</v>
      </c>
      <c r="C55" s="15">
        <v>5501416</v>
      </c>
      <c r="D55" s="15">
        <v>2798284</v>
      </c>
      <c r="E55" s="15">
        <v>0</v>
      </c>
      <c r="F55" s="15">
        <v>0</v>
      </c>
      <c r="G55" s="15">
        <v>0</v>
      </c>
      <c r="H55" s="15">
        <v>0</v>
      </c>
      <c r="I55" s="15">
        <v>1000</v>
      </c>
      <c r="J55" s="15">
        <v>635</v>
      </c>
      <c r="K55" s="15">
        <v>5501416</v>
      </c>
      <c r="L55" s="15">
        <v>634839</v>
      </c>
      <c r="M55" s="16">
        <f>Table1[[#This Row],[2603058725.0000]]/17723734140591*100</f>
        <v>3.5818580608591276E-6</v>
      </c>
      <c r="O55" s="17"/>
      <c r="P55" s="15"/>
    </row>
    <row r="56" spans="1:16">
      <c r="A56" s="10" t="s">
        <v>127</v>
      </c>
      <c r="B56" s="15">
        <v>0</v>
      </c>
      <c r="C56" s="15">
        <v>0</v>
      </c>
      <c r="D56" s="15">
        <v>0</v>
      </c>
      <c r="E56" s="15">
        <v>1000</v>
      </c>
      <c r="F56" s="15">
        <v>6001530</v>
      </c>
      <c r="G56" s="15">
        <v>0</v>
      </c>
      <c r="H56" s="15">
        <v>0</v>
      </c>
      <c r="I56" s="15">
        <v>1000</v>
      </c>
      <c r="J56" s="15">
        <v>3500</v>
      </c>
      <c r="K56" s="15">
        <v>6001530</v>
      </c>
      <c r="L56" s="15">
        <v>3499099</v>
      </c>
      <c r="M56" s="16">
        <f>Table1[[#This Row],[2603058725.0000]]/17723734140591*100</f>
        <v>1.9742448020512465E-5</v>
      </c>
      <c r="O56" s="17"/>
      <c r="P56" s="15"/>
    </row>
    <row r="57" spans="1:16">
      <c r="A57" s="10" t="s">
        <v>128</v>
      </c>
      <c r="B57" s="15">
        <v>1002000</v>
      </c>
      <c r="C57" s="15">
        <v>4715202070</v>
      </c>
      <c r="D57" s="15">
        <v>5812106998</v>
      </c>
      <c r="E57" s="15">
        <v>0</v>
      </c>
      <c r="F57" s="15">
        <v>0</v>
      </c>
      <c r="G57" s="15">
        <v>125000</v>
      </c>
      <c r="H57" s="15">
        <v>588223811</v>
      </c>
      <c r="I57" s="15">
        <v>877000</v>
      </c>
      <c r="J57" s="15">
        <v>4390</v>
      </c>
      <c r="K57" s="15">
        <v>4126978259</v>
      </c>
      <c r="L57" s="15">
        <v>3849038619</v>
      </c>
      <c r="M57" s="16">
        <f>Table1[[#This Row],[2603058725.0000]]/17723734140591*100</f>
        <v>2.1716860501675598E-2</v>
      </c>
      <c r="O57" s="17"/>
      <c r="P57" s="15"/>
    </row>
    <row r="58" spans="1:16">
      <c r="A58" s="10" t="s">
        <v>129</v>
      </c>
      <c r="B58" s="15">
        <v>2004000</v>
      </c>
      <c r="C58" s="15">
        <v>5586074084</v>
      </c>
      <c r="D58" s="15">
        <v>9851130683</v>
      </c>
      <c r="E58" s="15">
        <v>3000</v>
      </c>
      <c r="F58" s="15">
        <v>12003060</v>
      </c>
      <c r="G58" s="15">
        <v>250000</v>
      </c>
      <c r="H58" s="15">
        <v>696865529</v>
      </c>
      <c r="I58" s="15">
        <v>1757000</v>
      </c>
      <c r="J58" s="15">
        <v>2890</v>
      </c>
      <c r="K58" s="15">
        <v>4901211615</v>
      </c>
      <c r="L58" s="15">
        <v>5076422487</v>
      </c>
      <c r="M58" s="16">
        <f>Table1[[#This Row],[2603058725.0000]]/17723734140591*100</f>
        <v>2.8641946706783123E-2</v>
      </c>
      <c r="O58" s="17"/>
      <c r="P58" s="15"/>
    </row>
    <row r="59" spans="1:16">
      <c r="A59" s="10" t="s">
        <v>130</v>
      </c>
      <c r="B59" s="15">
        <v>1149000</v>
      </c>
      <c r="C59" s="15">
        <v>1918819607</v>
      </c>
      <c r="D59" s="15">
        <v>2297408265</v>
      </c>
      <c r="E59" s="15">
        <v>1000</v>
      </c>
      <c r="F59" s="15">
        <v>3000765</v>
      </c>
      <c r="G59" s="15">
        <v>250000</v>
      </c>
      <c r="H59" s="15">
        <v>417497739</v>
      </c>
      <c r="I59" s="15">
        <v>900000</v>
      </c>
      <c r="J59" s="15">
        <v>2500</v>
      </c>
      <c r="K59" s="15">
        <v>1504322633</v>
      </c>
      <c r="L59" s="15">
        <v>2249420625</v>
      </c>
      <c r="M59" s="16">
        <f>Table1[[#This Row],[2603058725.0000]]/17723734140591*100</f>
        <v>1.269157282069789E-2</v>
      </c>
      <c r="O59" s="17"/>
      <c r="P59" s="15"/>
    </row>
    <row r="60" spans="1:16">
      <c r="A60" s="10" t="s">
        <v>131</v>
      </c>
      <c r="B60" s="15">
        <v>510000</v>
      </c>
      <c r="C60" s="15">
        <v>471120105</v>
      </c>
      <c r="D60" s="15">
        <v>1019737350</v>
      </c>
      <c r="E60" s="15">
        <v>1000</v>
      </c>
      <c r="F60" s="15">
        <v>1800459</v>
      </c>
      <c r="G60" s="15">
        <v>0</v>
      </c>
      <c r="H60" s="15">
        <v>0</v>
      </c>
      <c r="I60" s="15">
        <v>511000</v>
      </c>
      <c r="J60" s="15">
        <v>1800</v>
      </c>
      <c r="K60" s="15">
        <v>472920564</v>
      </c>
      <c r="L60" s="15">
        <v>919563152</v>
      </c>
      <c r="M60" s="16">
        <f>Table1[[#This Row],[2603058725.0000]]/17723734140591*100</f>
        <v>5.1883149719223727E-3</v>
      </c>
      <c r="O60" s="17"/>
      <c r="P60" s="15"/>
    </row>
    <row r="61" spans="1:16">
      <c r="A61" s="10" t="s">
        <v>132</v>
      </c>
      <c r="B61" s="15">
        <v>0</v>
      </c>
      <c r="C61" s="15">
        <v>0</v>
      </c>
      <c r="D61" s="15">
        <v>0</v>
      </c>
      <c r="E61" s="15">
        <v>23280000</v>
      </c>
      <c r="F61" s="15">
        <v>23285894</v>
      </c>
      <c r="G61" s="15">
        <v>23280000</v>
      </c>
      <c r="H61" s="15">
        <v>23285894</v>
      </c>
      <c r="I61" s="15">
        <v>0</v>
      </c>
      <c r="J61" s="15">
        <v>0</v>
      </c>
      <c r="K61" s="15">
        <v>0</v>
      </c>
      <c r="L61" s="15">
        <v>0</v>
      </c>
      <c r="M61" s="16">
        <f>Table1[[#This Row],[2603058725.0000]]/17723734140591*100</f>
        <v>0</v>
      </c>
      <c r="O61" s="17"/>
      <c r="P61" s="15"/>
    </row>
    <row r="62" spans="1:16">
      <c r="A62" s="10" t="s">
        <v>133</v>
      </c>
      <c r="B62" s="15">
        <v>0</v>
      </c>
      <c r="C62" s="15">
        <v>0</v>
      </c>
      <c r="D62" s="15">
        <v>0</v>
      </c>
      <c r="E62" s="15">
        <v>10590000</v>
      </c>
      <c r="F62" s="15">
        <v>219676205</v>
      </c>
      <c r="G62" s="15">
        <v>10590000</v>
      </c>
      <c r="H62" s="15">
        <v>219676205</v>
      </c>
      <c r="I62" s="15">
        <v>0</v>
      </c>
      <c r="J62" s="15">
        <v>0</v>
      </c>
      <c r="K62" s="15">
        <v>0</v>
      </c>
      <c r="L62" s="15">
        <v>0</v>
      </c>
      <c r="M62" s="16">
        <f>Table1[[#This Row],[2603058725.0000]]/17723734140591*100</f>
        <v>0</v>
      </c>
      <c r="O62" s="17"/>
      <c r="P62" s="15"/>
    </row>
    <row r="63" spans="1:16">
      <c r="A63" s="10" t="s">
        <v>134</v>
      </c>
      <c r="B63" s="15">
        <v>0</v>
      </c>
      <c r="C63" s="15">
        <v>0</v>
      </c>
      <c r="D63" s="15">
        <v>0</v>
      </c>
      <c r="E63" s="15">
        <v>10003000</v>
      </c>
      <c r="F63" s="15">
        <v>306655897</v>
      </c>
      <c r="G63" s="15">
        <v>10003000</v>
      </c>
      <c r="H63" s="15">
        <v>306655897</v>
      </c>
      <c r="I63" s="15">
        <v>0</v>
      </c>
      <c r="J63" s="15">
        <v>0</v>
      </c>
      <c r="K63" s="15">
        <v>0</v>
      </c>
      <c r="L63" s="15">
        <v>0</v>
      </c>
      <c r="M63" s="16">
        <f>Table1[[#This Row],[2603058725.0000]]/17723734140591*100</f>
        <v>0</v>
      </c>
      <c r="O63" s="17"/>
      <c r="P63" s="15"/>
    </row>
    <row r="64" spans="1:16">
      <c r="A64" s="10" t="s">
        <v>135</v>
      </c>
      <c r="B64" s="15">
        <v>0</v>
      </c>
      <c r="C64" s="15">
        <v>0</v>
      </c>
      <c r="D64" s="15">
        <v>0</v>
      </c>
      <c r="E64" s="15">
        <v>680000</v>
      </c>
      <c r="F64" s="15">
        <v>690177675</v>
      </c>
      <c r="G64" s="15">
        <v>0</v>
      </c>
      <c r="H64" s="15">
        <v>0</v>
      </c>
      <c r="I64" s="15">
        <v>680000</v>
      </c>
      <c r="J64" s="15">
        <v>1374</v>
      </c>
      <c r="K64" s="15">
        <v>690177675</v>
      </c>
      <c r="L64" s="15">
        <v>934079414</v>
      </c>
      <c r="M64" s="16">
        <f>Table1[[#This Row],[2603058725.0000]]/17723734140591*100</f>
        <v>5.2702179269365473E-3</v>
      </c>
      <c r="O64" s="17"/>
      <c r="P64" s="15"/>
    </row>
    <row r="65" spans="1:16">
      <c r="A65" s="10" t="s">
        <v>136</v>
      </c>
      <c r="B65" s="15"/>
      <c r="C65" s="15"/>
      <c r="D65" s="15"/>
      <c r="E65" s="15">
        <v>1000</v>
      </c>
      <c r="F65" s="15">
        <v>450114</v>
      </c>
      <c r="G65" s="15">
        <v>0</v>
      </c>
      <c r="H65" s="15">
        <v>0</v>
      </c>
      <c r="I65" s="15">
        <v>1000</v>
      </c>
      <c r="J65" s="15">
        <v>610</v>
      </c>
      <c r="K65" s="15">
        <v>450114</v>
      </c>
      <c r="L65" s="15">
        <v>609844</v>
      </c>
      <c r="M65" s="16">
        <f>Table1[[#This Row],[2603058725.0000]]/17723734140591*100</f>
        <v>3.4408324744802605E-6</v>
      </c>
      <c r="O65" s="17"/>
      <c r="P65" s="15"/>
    </row>
    <row r="66" spans="1:16" ht="19.5" thickBot="1">
      <c r="A66" s="34" t="s">
        <v>52</v>
      </c>
      <c r="B66" s="32">
        <f>SUM(Table1[[#All],[603872]])</f>
        <v>1702987301</v>
      </c>
      <c r="C66" s="32">
        <f>SUM(Table1[[#All],[3425837118.0000]])</f>
        <v>3533717904424</v>
      </c>
      <c r="D66" s="32">
        <f>SUM(Table1[[#All],[2742074300.0000]])</f>
        <v>3686066439575</v>
      </c>
      <c r="E66" s="32">
        <f>SUM(Table1[[#All],[43665]])</f>
        <v>613738394</v>
      </c>
      <c r="F66" s="32">
        <f>SUM(Table1[[#All],[190559765.0000]])</f>
        <v>1113081085832</v>
      </c>
      <c r="G66" s="32">
        <f>SUM(Table1[[#All],[0]])</f>
        <v>185069932</v>
      </c>
      <c r="H66" s="32">
        <f>SUM(Table1[[#All],[0.0000]])</f>
        <v>251053226261</v>
      </c>
      <c r="I66" s="32">
        <f>SUM(Table1[[#All],[647537]])</f>
        <v>2131655763</v>
      </c>
      <c r="J66" s="11"/>
      <c r="K66" s="32">
        <f>SUM(Table1[[#All],[3616396883.0000]])</f>
        <v>4395745763995</v>
      </c>
      <c r="L66" s="32">
        <f>SUM(Table1[[#All],[2603058725.0000]])</f>
        <v>4225192183160</v>
      </c>
      <c r="M66" s="33">
        <f>SUM(Table1[[#All],[0.02]])</f>
        <v>23.839176042950456</v>
      </c>
    </row>
    <row r="67" spans="1:16" ht="19.5" thickTop="1"/>
    <row r="68" spans="1:16">
      <c r="I68" s="43"/>
      <c r="K68" s="43"/>
      <c r="L68" s="43"/>
    </row>
    <row r="69" spans="1:16">
      <c r="I69" s="43"/>
      <c r="K69" s="43"/>
      <c r="L69" s="43"/>
    </row>
    <row r="70" spans="1:16">
      <c r="K70" s="43"/>
      <c r="L70" s="43"/>
    </row>
    <row r="71" spans="1:16">
      <c r="K71" s="44"/>
      <c r="L71" s="43"/>
    </row>
    <row r="72" spans="1:16">
      <c r="L72" s="44"/>
    </row>
    <row r="77" spans="1:16">
      <c r="N77" s="84"/>
    </row>
    <row r="78" spans="1:16">
      <c r="N78" s="85"/>
    </row>
    <row r="79" spans="1:16">
      <c r="N79" s="86">
        <f>N77-N78</f>
        <v>0</v>
      </c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35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sheetPr>
    <tabColor rgb="FF92D050"/>
  </sheetPr>
  <dimension ref="A1:I18"/>
  <sheetViews>
    <sheetView rightToLeft="1" view="pageBreakPreview" zoomScale="90" zoomScaleNormal="100" zoomScaleSheetLayoutView="90" workbookViewId="0">
      <selection activeCell="M10" sqref="M10"/>
    </sheetView>
  </sheetViews>
  <sheetFormatPr defaultColWidth="13" defaultRowHeight="18.75"/>
  <cols>
    <col min="1" max="1" width="34" style="17" bestFit="1" customWidth="1"/>
    <col min="2" max="2" width="10.875" style="17" bestFit="1" customWidth="1"/>
    <col min="3" max="3" width="8.875" style="17" bestFit="1" customWidth="1"/>
    <col min="4" max="4" width="9.625" style="17" bestFit="1" customWidth="1"/>
    <col min="5" max="5" width="9.5" style="17" bestFit="1" customWidth="1"/>
    <col min="6" max="6" width="15.5" style="17" customWidth="1"/>
    <col min="7" max="7" width="8.875" style="17" bestFit="1" customWidth="1"/>
    <col min="8" max="8" width="13.375" style="17" customWidth="1"/>
    <col min="9" max="9" width="9.5" style="17" bestFit="1" customWidth="1"/>
    <col min="10" max="10" width="13" style="17" customWidth="1"/>
    <col min="11" max="16384" width="13" style="17"/>
  </cols>
  <sheetData>
    <row r="1" spans="1:9" ht="21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21">
      <c r="A2" s="97" t="s">
        <v>2</v>
      </c>
      <c r="B2" s="97"/>
      <c r="C2" s="97"/>
      <c r="D2" s="97"/>
      <c r="E2" s="97"/>
      <c r="F2" s="97"/>
      <c r="G2" s="97"/>
      <c r="H2" s="97"/>
      <c r="I2" s="97"/>
    </row>
    <row r="3" spans="1:9" ht="21">
      <c r="A3" s="97" t="s">
        <v>3</v>
      </c>
      <c r="B3" s="97"/>
      <c r="C3" s="97"/>
      <c r="D3" s="97"/>
      <c r="E3" s="97"/>
      <c r="F3" s="97"/>
      <c r="G3" s="97"/>
      <c r="H3" s="97"/>
      <c r="I3" s="97"/>
    </row>
    <row r="4" spans="1:9" s="24" customFormat="1" ht="16.149999999999999" customHeight="1">
      <c r="A4" s="103" t="s">
        <v>54</v>
      </c>
      <c r="B4" s="103"/>
      <c r="C4" s="103"/>
      <c r="D4" s="103"/>
      <c r="E4" s="103"/>
    </row>
    <row r="5" spans="1:9" ht="21">
      <c r="A5" s="18"/>
      <c r="B5" s="19"/>
      <c r="C5" s="19"/>
      <c r="D5" s="19"/>
      <c r="E5" s="19"/>
    </row>
    <row r="6" spans="1:9" ht="21">
      <c r="A6" s="18"/>
      <c r="B6" s="105" t="s">
        <v>6</v>
      </c>
      <c r="C6" s="105"/>
      <c r="D6" s="105"/>
      <c r="E6" s="105"/>
      <c r="F6" s="105" t="s">
        <v>8</v>
      </c>
      <c r="G6" s="105"/>
      <c r="H6" s="105"/>
      <c r="I6" s="105"/>
    </row>
    <row r="7" spans="1:9">
      <c r="A7" s="20" t="s">
        <v>55</v>
      </c>
      <c r="B7" s="20" t="s">
        <v>56</v>
      </c>
      <c r="C7" s="20" t="s">
        <v>57</v>
      </c>
      <c r="D7" s="20" t="s">
        <v>58</v>
      </c>
      <c r="E7" s="20" t="s">
        <v>59</v>
      </c>
      <c r="F7" s="20" t="s">
        <v>56</v>
      </c>
      <c r="G7" s="20" t="s">
        <v>57</v>
      </c>
      <c r="H7" s="20" t="s">
        <v>58</v>
      </c>
      <c r="I7" s="20" t="s">
        <v>59</v>
      </c>
    </row>
    <row r="8" spans="1:9" ht="23.1" customHeight="1">
      <c r="A8" s="10" t="s">
        <v>60</v>
      </c>
      <c r="B8" s="11">
        <v>0</v>
      </c>
      <c r="C8" s="11">
        <v>5625</v>
      </c>
      <c r="D8" s="17" t="s">
        <v>61</v>
      </c>
      <c r="E8" s="11">
        <v>0</v>
      </c>
      <c r="F8" s="11">
        <v>0</v>
      </c>
      <c r="G8" s="11">
        <v>5625</v>
      </c>
      <c r="H8" s="17" t="s">
        <v>61</v>
      </c>
      <c r="I8" s="12">
        <v>0</v>
      </c>
    </row>
    <row r="9" spans="1:9" ht="23.1" customHeight="1">
      <c r="A9" s="10" t="s">
        <v>62</v>
      </c>
      <c r="B9" s="11">
        <v>65000000</v>
      </c>
      <c r="C9" s="11">
        <v>3407</v>
      </c>
      <c r="D9" s="17" t="s">
        <v>63</v>
      </c>
      <c r="E9" s="11">
        <v>0</v>
      </c>
      <c r="F9" s="11">
        <v>0</v>
      </c>
      <c r="G9" s="11">
        <v>3407</v>
      </c>
      <c r="H9" s="17" t="s">
        <v>63</v>
      </c>
      <c r="I9" s="12">
        <v>0</v>
      </c>
    </row>
    <row r="10" spans="1:9" ht="23.1" customHeight="1">
      <c r="A10" s="10" t="s">
        <v>64</v>
      </c>
      <c r="B10" s="11">
        <v>0</v>
      </c>
      <c r="C10" s="11">
        <v>16823</v>
      </c>
      <c r="D10" s="17" t="s">
        <v>65</v>
      </c>
      <c r="E10" s="11">
        <v>0</v>
      </c>
      <c r="F10" s="11">
        <v>0</v>
      </c>
      <c r="G10" s="11">
        <v>16823</v>
      </c>
      <c r="H10" s="17" t="s">
        <v>65</v>
      </c>
      <c r="I10" s="12">
        <v>0</v>
      </c>
    </row>
    <row r="11" spans="1:9" ht="23.1" customHeight="1">
      <c r="A11" s="10" t="s">
        <v>66</v>
      </c>
      <c r="B11" s="11">
        <v>0</v>
      </c>
      <c r="C11" s="11">
        <v>3660</v>
      </c>
      <c r="D11" s="17" t="s">
        <v>67</v>
      </c>
      <c r="E11" s="11">
        <v>0</v>
      </c>
      <c r="F11" s="11">
        <v>0</v>
      </c>
      <c r="G11" s="11">
        <v>3660</v>
      </c>
      <c r="H11" s="17" t="s">
        <v>67</v>
      </c>
      <c r="I11" s="12">
        <v>0</v>
      </c>
    </row>
    <row r="12" spans="1:9" ht="23.1" customHeight="1">
      <c r="A12" s="10" t="s">
        <v>68</v>
      </c>
      <c r="B12" s="11">
        <v>0</v>
      </c>
      <c r="C12" s="11">
        <v>10080</v>
      </c>
      <c r="D12" s="17" t="s">
        <v>69</v>
      </c>
      <c r="E12" s="11">
        <v>0</v>
      </c>
      <c r="F12" s="11">
        <v>0</v>
      </c>
      <c r="G12" s="11">
        <v>10080</v>
      </c>
      <c r="H12" s="17" t="s">
        <v>69</v>
      </c>
      <c r="I12" s="12">
        <v>0</v>
      </c>
    </row>
    <row r="13" spans="1:9" ht="23.1" customHeight="1">
      <c r="A13" s="10" t="s">
        <v>70</v>
      </c>
      <c r="B13" s="11">
        <v>70000000</v>
      </c>
      <c r="C13" s="11">
        <v>2592</v>
      </c>
      <c r="D13" s="17" t="s">
        <v>71</v>
      </c>
      <c r="E13" s="11">
        <v>0</v>
      </c>
      <c r="F13" s="11">
        <v>70000000</v>
      </c>
      <c r="G13" s="11">
        <v>2592</v>
      </c>
      <c r="H13" s="17" t="s">
        <v>71</v>
      </c>
      <c r="I13" s="12">
        <v>0</v>
      </c>
    </row>
    <row r="14" spans="1:9" ht="23.1" customHeight="1">
      <c r="A14" s="10" t="s">
        <v>72</v>
      </c>
      <c r="B14" s="11">
        <v>65000000</v>
      </c>
      <c r="C14" s="11">
        <v>2922</v>
      </c>
      <c r="D14" s="17" t="s">
        <v>73</v>
      </c>
      <c r="E14" s="11">
        <v>0</v>
      </c>
      <c r="F14" s="11">
        <v>65000000</v>
      </c>
      <c r="G14" s="11">
        <v>2922</v>
      </c>
      <c r="H14" s="17" t="s">
        <v>73</v>
      </c>
      <c r="I14" s="12">
        <v>0</v>
      </c>
    </row>
    <row r="15" spans="1:9" ht="23.1" customHeight="1">
      <c r="A15" s="10" t="s">
        <v>74</v>
      </c>
      <c r="B15" s="11">
        <v>150000000</v>
      </c>
      <c r="C15" s="11">
        <v>1506</v>
      </c>
      <c r="D15" s="17" t="s">
        <v>75</v>
      </c>
      <c r="E15" s="11">
        <v>0</v>
      </c>
      <c r="F15" s="11">
        <v>150000000</v>
      </c>
      <c r="G15" s="11">
        <v>1506</v>
      </c>
      <c r="H15" s="17" t="s">
        <v>75</v>
      </c>
      <c r="I15" s="12">
        <v>0</v>
      </c>
    </row>
    <row r="16" spans="1:9" ht="23.1" customHeight="1">
      <c r="A16" s="10" t="s">
        <v>52</v>
      </c>
      <c r="B16" s="11"/>
      <c r="C16" s="12"/>
      <c r="E16" s="12">
        <v>0</v>
      </c>
      <c r="F16" s="11"/>
      <c r="G16" s="12"/>
      <c r="I16" s="12">
        <v>0</v>
      </c>
    </row>
    <row r="17" spans="1:9" ht="23.1" customHeight="1">
      <c r="A17" s="10" t="s">
        <v>53</v>
      </c>
      <c r="B17" s="21"/>
      <c r="C17" s="22"/>
      <c r="D17" s="23"/>
      <c r="E17" s="22"/>
      <c r="F17" s="21"/>
      <c r="G17" s="22"/>
      <c r="H17" s="23"/>
      <c r="I17" s="22"/>
    </row>
    <row r="18" spans="1:9">
      <c r="A18" s="23"/>
      <c r="B18" s="8"/>
      <c r="C18" s="8"/>
      <c r="D18" s="8"/>
      <c r="E18" s="8"/>
      <c r="F18" s="8"/>
      <c r="G18" s="8"/>
      <c r="H18" s="8"/>
      <c r="I18" s="8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paperSize="9" scale="62" orientation="portrait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2"/>
  <sheetViews>
    <sheetView rightToLeft="1" view="pageBreakPreview" topLeftCell="C1" zoomScale="106" zoomScaleNormal="100" zoomScaleSheetLayoutView="106" workbookViewId="0">
      <selection activeCell="R20" sqref="Q20:R22"/>
    </sheetView>
  </sheetViews>
  <sheetFormatPr defaultColWidth="9" defaultRowHeight="15.75"/>
  <cols>
    <col min="1" max="1" width="35.25" style="27" bestFit="1" customWidth="1"/>
    <col min="2" max="2" width="11.375" style="27" bestFit="1" customWidth="1"/>
    <col min="3" max="3" width="17.375" style="27" bestFit="1" customWidth="1"/>
    <col min="4" max="5" width="9.625" style="27" bestFit="1" customWidth="1"/>
    <col min="6" max="6" width="8.625" style="27" bestFit="1" customWidth="1"/>
    <col min="7" max="7" width="7.625" style="27" bestFit="1" customWidth="1"/>
    <col min="8" max="8" width="9.625" style="27" bestFit="1" customWidth="1"/>
    <col min="9" max="10" width="16.5" style="27" bestFit="1" customWidth="1"/>
    <col min="11" max="11" width="8.625" style="27" bestFit="1" customWidth="1"/>
    <col min="12" max="12" width="15.5" style="27" bestFit="1" customWidth="1"/>
    <col min="13" max="13" width="7.25" style="27" bestFit="1" customWidth="1"/>
    <col min="14" max="14" width="14" style="27" bestFit="1" customWidth="1"/>
    <col min="15" max="15" width="9.625" style="27" bestFit="1" customWidth="1"/>
    <col min="16" max="16" width="10" style="27" bestFit="1" customWidth="1"/>
    <col min="17" max="17" width="16.375" style="27" bestFit="1" customWidth="1"/>
    <col min="18" max="18" width="16.5" style="27" bestFit="1" customWidth="1"/>
    <col min="19" max="19" width="11.25" style="27" bestFit="1" customWidth="1"/>
    <col min="20" max="20" width="9" style="25" customWidth="1"/>
    <col min="21" max="16384" width="9" style="25"/>
  </cols>
  <sheetData>
    <row r="1" spans="1:19" ht="2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21">
      <c r="A2" s="97" t="s">
        <v>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21">
      <c r="A3" s="97" t="s">
        <v>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ht="18.75">
      <c r="A4" s="103" t="s">
        <v>76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6" spans="1:19" ht="18" customHeight="1">
      <c r="A6" s="107" t="s">
        <v>77</v>
      </c>
      <c r="B6" s="107"/>
      <c r="C6" s="107"/>
      <c r="D6" s="107"/>
      <c r="E6" s="107"/>
      <c r="F6" s="107"/>
      <c r="G6" s="107"/>
      <c r="H6" s="107" t="s">
        <v>6</v>
      </c>
      <c r="I6" s="107"/>
      <c r="J6" s="107"/>
      <c r="K6" s="110" t="s">
        <v>7</v>
      </c>
      <c r="L6" s="110"/>
      <c r="M6" s="110"/>
      <c r="N6" s="110"/>
      <c r="O6" s="107" t="s">
        <v>8</v>
      </c>
      <c r="P6" s="107"/>
      <c r="Q6" s="107"/>
      <c r="R6" s="107"/>
      <c r="S6" s="107"/>
    </row>
    <row r="7" spans="1:19" ht="26.25" customHeight="1">
      <c r="A7" s="111" t="s">
        <v>78</v>
      </c>
      <c r="B7" s="109" t="s">
        <v>79</v>
      </c>
      <c r="C7" s="108" t="s">
        <v>80</v>
      </c>
      <c r="D7" s="106" t="s">
        <v>81</v>
      </c>
      <c r="E7" s="109" t="s">
        <v>82</v>
      </c>
      <c r="F7" s="108" t="s">
        <v>83</v>
      </c>
      <c r="G7" s="108" t="s">
        <v>84</v>
      </c>
      <c r="H7" s="106" t="s">
        <v>10</v>
      </c>
      <c r="I7" s="106" t="s">
        <v>11</v>
      </c>
      <c r="J7" s="106" t="s">
        <v>12</v>
      </c>
      <c r="K7" s="108" t="s">
        <v>13</v>
      </c>
      <c r="L7" s="108"/>
      <c r="M7" s="108" t="s">
        <v>14</v>
      </c>
      <c r="N7" s="108"/>
      <c r="O7" s="106" t="s">
        <v>10</v>
      </c>
      <c r="P7" s="106" t="s">
        <v>85</v>
      </c>
      <c r="Q7" s="106" t="s">
        <v>11</v>
      </c>
      <c r="R7" s="106" t="s">
        <v>12</v>
      </c>
      <c r="S7" s="106" t="s">
        <v>86</v>
      </c>
    </row>
    <row r="8" spans="1:19" s="27" customFormat="1" ht="40.5" customHeight="1" thickBot="1">
      <c r="A8" s="107"/>
      <c r="B8" s="110"/>
      <c r="C8" s="110"/>
      <c r="D8" s="107"/>
      <c r="E8" s="110"/>
      <c r="F8" s="110"/>
      <c r="G8" s="110"/>
      <c r="H8" s="107"/>
      <c r="I8" s="107"/>
      <c r="J8" s="107"/>
      <c r="K8" s="26" t="s">
        <v>10</v>
      </c>
      <c r="L8" s="26" t="s">
        <v>17</v>
      </c>
      <c r="M8" s="26" t="s">
        <v>10</v>
      </c>
      <c r="N8" s="26" t="s">
        <v>18</v>
      </c>
      <c r="O8" s="107"/>
      <c r="P8" s="107"/>
      <c r="Q8" s="107"/>
      <c r="R8" s="107"/>
      <c r="S8" s="107"/>
    </row>
    <row r="9" spans="1:19" ht="23.1" customHeight="1">
      <c r="A9" s="10" t="s">
        <v>87</v>
      </c>
      <c r="B9" s="17" t="s">
        <v>88</v>
      </c>
      <c r="C9" s="17" t="s">
        <v>88</v>
      </c>
      <c r="D9" s="17" t="s">
        <v>89</v>
      </c>
      <c r="E9" s="17" t="s">
        <v>90</v>
      </c>
      <c r="F9" s="11">
        <v>1000000</v>
      </c>
      <c r="G9" s="14">
        <v>23</v>
      </c>
      <c r="H9" s="14">
        <v>0</v>
      </c>
      <c r="I9" s="14">
        <v>0</v>
      </c>
      <c r="J9" s="14">
        <v>0</v>
      </c>
      <c r="K9" s="14">
        <v>250000</v>
      </c>
      <c r="L9" s="14">
        <v>250040312500</v>
      </c>
      <c r="M9" s="14">
        <v>0</v>
      </c>
      <c r="N9" s="14">
        <v>0</v>
      </c>
      <c r="O9" s="14">
        <v>250000</v>
      </c>
      <c r="P9" s="14">
        <v>1000000</v>
      </c>
      <c r="Q9" s="14">
        <v>250040312500</v>
      </c>
      <c r="R9" s="14">
        <v>249954687500</v>
      </c>
      <c r="S9" s="12">
        <f>Table3[[#This Row],[249954687500.0]]/17723734140591*100</f>
        <v>1.4102823113756391</v>
      </c>
    </row>
    <row r="10" spans="1:19" ht="23.1" customHeight="1">
      <c r="A10" s="10" t="s">
        <v>91</v>
      </c>
      <c r="B10" s="17" t="s">
        <v>88</v>
      </c>
      <c r="C10" s="17" t="s">
        <v>88</v>
      </c>
      <c r="D10" s="17" t="s">
        <v>92</v>
      </c>
      <c r="E10" s="17" t="s">
        <v>93</v>
      </c>
      <c r="F10" s="11">
        <v>1000000</v>
      </c>
      <c r="G10" s="14">
        <v>23</v>
      </c>
      <c r="H10" s="14">
        <v>370000</v>
      </c>
      <c r="I10" s="14">
        <v>370048937500</v>
      </c>
      <c r="J10" s="14">
        <v>369932937500</v>
      </c>
      <c r="K10" s="14">
        <v>0</v>
      </c>
      <c r="L10" s="14">
        <v>0</v>
      </c>
      <c r="M10" s="14">
        <v>0</v>
      </c>
      <c r="N10" s="14">
        <v>0</v>
      </c>
      <c r="O10" s="14">
        <v>370000</v>
      </c>
      <c r="P10" s="14">
        <v>1000000</v>
      </c>
      <c r="Q10" s="14">
        <v>370048937500</v>
      </c>
      <c r="R10" s="14">
        <v>369932937500</v>
      </c>
      <c r="S10" s="12">
        <f>Table3[[#This Row],[249954687500.0]]/17723734140591*100</f>
        <v>2.0872178208359458</v>
      </c>
    </row>
    <row r="11" spans="1:19" ht="23.1" customHeight="1">
      <c r="A11" s="10" t="s">
        <v>94</v>
      </c>
      <c r="B11" s="17" t="s">
        <v>88</v>
      </c>
      <c r="C11" s="17" t="s">
        <v>88</v>
      </c>
      <c r="D11" s="17" t="s">
        <v>95</v>
      </c>
      <c r="E11" s="17" t="s">
        <v>96</v>
      </c>
      <c r="F11" s="11">
        <v>1000000</v>
      </c>
      <c r="G11" s="14">
        <v>23</v>
      </c>
      <c r="H11" s="14">
        <v>100000</v>
      </c>
      <c r="I11" s="14">
        <v>100015625000</v>
      </c>
      <c r="J11" s="14">
        <v>99981875000</v>
      </c>
      <c r="K11" s="14">
        <v>0</v>
      </c>
      <c r="L11" s="14">
        <v>0</v>
      </c>
      <c r="M11" s="14">
        <v>0</v>
      </c>
      <c r="N11" s="14">
        <v>0</v>
      </c>
      <c r="O11" s="14">
        <v>100000</v>
      </c>
      <c r="P11" s="14">
        <v>1000000</v>
      </c>
      <c r="Q11" s="14">
        <v>100015625000</v>
      </c>
      <c r="R11" s="14">
        <v>99981875000</v>
      </c>
      <c r="S11" s="12">
        <f>Table3[[#This Row],[249954687500.0]]/17723734140591*100</f>
        <v>0.56411292455025552</v>
      </c>
    </row>
    <row r="12" spans="1:19" ht="23.1" customHeight="1">
      <c r="A12" s="10" t="s">
        <v>97</v>
      </c>
      <c r="B12" s="17" t="s">
        <v>88</v>
      </c>
      <c r="C12" s="17" t="s">
        <v>88</v>
      </c>
      <c r="D12" s="17" t="s">
        <v>98</v>
      </c>
      <c r="E12" s="17" t="s">
        <v>99</v>
      </c>
      <c r="F12" s="11">
        <v>1000000</v>
      </c>
      <c r="G12" s="14">
        <v>23</v>
      </c>
      <c r="H12" s="14">
        <v>1214000</v>
      </c>
      <c r="I12" s="14">
        <v>1214041154984</v>
      </c>
      <c r="J12" s="14">
        <v>1213779962500</v>
      </c>
      <c r="K12" s="14">
        <v>0</v>
      </c>
      <c r="L12" s="14">
        <v>0</v>
      </c>
      <c r="M12" s="14">
        <v>0</v>
      </c>
      <c r="N12" s="14">
        <v>0</v>
      </c>
      <c r="O12" s="14">
        <v>1214000</v>
      </c>
      <c r="P12" s="14">
        <v>1000000</v>
      </c>
      <c r="Q12" s="14">
        <v>1214041154984</v>
      </c>
      <c r="R12" s="14">
        <v>1213779962500</v>
      </c>
      <c r="S12" s="12">
        <f>Table3[[#This Row],[249954687500.0]]/17723734140591*100</f>
        <v>6.8483309040401039</v>
      </c>
    </row>
    <row r="13" spans="1:19" ht="23.1" customHeight="1">
      <c r="A13" s="10" t="s">
        <v>100</v>
      </c>
      <c r="B13" s="17" t="s">
        <v>88</v>
      </c>
      <c r="C13" s="17" t="s">
        <v>88</v>
      </c>
      <c r="D13" s="17" t="s">
        <v>101</v>
      </c>
      <c r="E13" s="17" t="s">
        <v>102</v>
      </c>
      <c r="F13" s="11">
        <v>1000000</v>
      </c>
      <c r="G13" s="14">
        <v>23</v>
      </c>
      <c r="H13" s="14">
        <v>3813300</v>
      </c>
      <c r="I13" s="14">
        <v>3813862238343</v>
      </c>
      <c r="J13" s="14">
        <v>3812608839375</v>
      </c>
      <c r="K13" s="14">
        <v>250000</v>
      </c>
      <c r="L13" s="14">
        <v>250045312500</v>
      </c>
      <c r="M13" s="14">
        <v>250000</v>
      </c>
      <c r="N13" s="14">
        <v>250036860353</v>
      </c>
      <c r="O13" s="14">
        <v>3813300</v>
      </c>
      <c r="P13" s="14">
        <v>1000000</v>
      </c>
      <c r="Q13" s="14">
        <v>3813870690490</v>
      </c>
      <c r="R13" s="14">
        <v>3812608839375</v>
      </c>
      <c r="S13" s="12">
        <f>Table3[[#This Row],[249954687500.0]]/17723734140591*100</f>
        <v>21.511318151874896</v>
      </c>
    </row>
    <row r="14" spans="1:19" ht="23.1" customHeight="1">
      <c r="A14" s="10" t="s">
        <v>103</v>
      </c>
      <c r="B14" s="17" t="s">
        <v>88</v>
      </c>
      <c r="C14" s="17" t="s">
        <v>88</v>
      </c>
      <c r="D14" s="17" t="s">
        <v>104</v>
      </c>
      <c r="E14" s="17" t="s">
        <v>105</v>
      </c>
      <c r="F14" s="11">
        <v>1000000</v>
      </c>
      <c r="G14" s="14">
        <v>23</v>
      </c>
      <c r="H14" s="14">
        <v>650000</v>
      </c>
      <c r="I14" s="14">
        <v>650020000000</v>
      </c>
      <c r="J14" s="14">
        <v>649882187500</v>
      </c>
      <c r="K14" s="14">
        <v>0</v>
      </c>
      <c r="L14" s="14">
        <v>0</v>
      </c>
      <c r="M14" s="14">
        <v>125000</v>
      </c>
      <c r="N14" s="14">
        <v>125003846154</v>
      </c>
      <c r="O14" s="14">
        <v>525000</v>
      </c>
      <c r="P14" s="14">
        <v>1000000</v>
      </c>
      <c r="Q14" s="14">
        <v>525016153846</v>
      </c>
      <c r="R14" s="14">
        <v>524904843750</v>
      </c>
      <c r="S14" s="12">
        <f>Table3[[#This Row],[249954687500.0]]/17723734140591*100</f>
        <v>2.9615928538888419</v>
      </c>
    </row>
    <row r="15" spans="1:19" ht="23.1" customHeight="1">
      <c r="A15" s="10" t="s">
        <v>106</v>
      </c>
      <c r="B15" s="17" t="s">
        <v>88</v>
      </c>
      <c r="C15" s="17" t="s">
        <v>88</v>
      </c>
      <c r="D15" s="17" t="s">
        <v>107</v>
      </c>
      <c r="E15" s="17" t="s">
        <v>108</v>
      </c>
      <c r="F15" s="11">
        <v>1000000</v>
      </c>
      <c r="G15" s="14">
        <v>23</v>
      </c>
      <c r="H15" s="14">
        <v>500000</v>
      </c>
      <c r="I15" s="14">
        <v>500000000000</v>
      </c>
      <c r="J15" s="14">
        <v>499909375000</v>
      </c>
      <c r="K15" s="14">
        <v>250000</v>
      </c>
      <c r="L15" s="14">
        <v>250040312500</v>
      </c>
      <c r="M15" s="14">
        <v>0</v>
      </c>
      <c r="N15" s="14">
        <v>0</v>
      </c>
      <c r="O15" s="14">
        <v>750000</v>
      </c>
      <c r="P15" s="14">
        <v>1000000</v>
      </c>
      <c r="Q15" s="14">
        <v>750040312500</v>
      </c>
      <c r="R15" s="14">
        <v>749864062500</v>
      </c>
      <c r="S15" s="12">
        <f>Table3[[#This Row],[249954687500.0]]/17723734140591*100</f>
        <v>4.2308469341269168</v>
      </c>
    </row>
    <row r="16" spans="1:19" ht="23.1" customHeight="1">
      <c r="A16" s="10" t="s">
        <v>109</v>
      </c>
      <c r="B16" s="17" t="s">
        <v>88</v>
      </c>
      <c r="C16" s="17" t="s">
        <v>88</v>
      </c>
      <c r="D16" s="17" t="s">
        <v>107</v>
      </c>
      <c r="E16" s="17" t="s">
        <v>108</v>
      </c>
      <c r="F16" s="11">
        <v>1000000</v>
      </c>
      <c r="G16" s="14">
        <v>23</v>
      </c>
      <c r="H16" s="14">
        <v>4500000</v>
      </c>
      <c r="I16" s="14">
        <v>4500000000000</v>
      </c>
      <c r="J16" s="14">
        <v>4499184375000</v>
      </c>
      <c r="K16" s="14">
        <v>0</v>
      </c>
      <c r="L16" s="14">
        <v>0</v>
      </c>
      <c r="M16" s="14">
        <v>0</v>
      </c>
      <c r="N16" s="14">
        <v>0</v>
      </c>
      <c r="O16" s="14">
        <v>4500000</v>
      </c>
      <c r="P16" s="14">
        <v>1000000</v>
      </c>
      <c r="Q16" s="14">
        <v>4500000000000</v>
      </c>
      <c r="R16" s="14">
        <v>4499184375000</v>
      </c>
      <c r="S16" s="12">
        <f>Table3[[#This Row],[249954687500.0]]/17723734140591*100</f>
        <v>25.385081604761499</v>
      </c>
    </row>
    <row r="17" spans="1:19" ht="23.1" customHeight="1">
      <c r="A17" s="10" t="s">
        <v>110</v>
      </c>
      <c r="B17" s="17" t="s">
        <v>88</v>
      </c>
      <c r="C17" s="17" t="s">
        <v>88</v>
      </c>
      <c r="D17" s="17" t="s">
        <v>111</v>
      </c>
      <c r="E17" s="17" t="s">
        <v>112</v>
      </c>
      <c r="F17" s="11">
        <v>1000000</v>
      </c>
      <c r="G17" s="14">
        <v>23</v>
      </c>
      <c r="H17" s="14">
        <v>0</v>
      </c>
      <c r="I17" s="14">
        <v>0</v>
      </c>
      <c r="J17" s="14">
        <v>0</v>
      </c>
      <c r="K17" s="14">
        <v>500000</v>
      </c>
      <c r="L17" s="14">
        <v>500000000000</v>
      </c>
      <c r="M17" s="14">
        <v>0</v>
      </c>
      <c r="N17" s="14">
        <v>0</v>
      </c>
      <c r="O17" s="14">
        <v>500000</v>
      </c>
      <c r="P17" s="14">
        <v>1000000</v>
      </c>
      <c r="Q17" s="14">
        <v>500000000000</v>
      </c>
      <c r="R17" s="14">
        <v>499909375000</v>
      </c>
      <c r="S17" s="12">
        <f>Table3[[#This Row],[249954687500.0]]/17723734140591*100</f>
        <v>2.8205646227512782</v>
      </c>
    </row>
    <row r="18" spans="1:19" ht="19.5" thickBot="1">
      <c r="A18" s="27" t="s">
        <v>52</v>
      </c>
      <c r="G18" s="35"/>
      <c r="H18" s="32">
        <f>SUM(H9:H17)</f>
        <v>11147300</v>
      </c>
      <c r="I18" s="32">
        <f t="shared" ref="I18:O18" si="0">SUM(I9:I17)</f>
        <v>11147987955827</v>
      </c>
      <c r="J18" s="32">
        <f t="shared" si="0"/>
        <v>11145279551875</v>
      </c>
      <c r="K18" s="32">
        <f t="shared" si="0"/>
        <v>1250000</v>
      </c>
      <c r="L18" s="32">
        <f t="shared" si="0"/>
        <v>1250125937500</v>
      </c>
      <c r="M18" s="32">
        <f t="shared" si="0"/>
        <v>375000</v>
      </c>
      <c r="N18" s="32">
        <f t="shared" si="0"/>
        <v>375040706507</v>
      </c>
      <c r="O18" s="32">
        <f t="shared" si="0"/>
        <v>12022300</v>
      </c>
      <c r="P18" s="11"/>
      <c r="Q18" s="32">
        <f t="shared" ref="Q18" si="1">SUM(Q9:Q17)</f>
        <v>12023073186820</v>
      </c>
      <c r="R18" s="32">
        <f t="shared" ref="R18" si="2">SUM(R9:R17)</f>
        <v>12020120958125</v>
      </c>
      <c r="S18" s="33">
        <f>SUM(S9:S17)</f>
        <v>67.819348128205377</v>
      </c>
    </row>
    <row r="19" spans="1:19" ht="16.5" thickTop="1"/>
    <row r="20" spans="1:19">
      <c r="Q20" s="68"/>
      <c r="R20" s="68"/>
    </row>
    <row r="21" spans="1:19">
      <c r="R21" s="68"/>
    </row>
    <row r="22" spans="1:19">
      <c r="R22" s="31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1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sheetPr>
    <tabColor rgb="FF92D050"/>
  </sheetPr>
  <dimension ref="A1:G20"/>
  <sheetViews>
    <sheetView rightToLeft="1" view="pageBreakPreview" zoomScaleNormal="100" zoomScaleSheetLayoutView="100" workbookViewId="0">
      <selection activeCell="M10" sqref="M10"/>
    </sheetView>
  </sheetViews>
  <sheetFormatPr defaultRowHeight="18"/>
  <cols>
    <col min="1" max="1" width="21.875" style="6" customWidth="1"/>
    <col min="2" max="2" width="10.5" style="6" bestFit="1" customWidth="1"/>
    <col min="3" max="4" width="10.375" style="6" customWidth="1"/>
    <col min="5" max="5" width="9.125" style="6" customWidth="1"/>
    <col min="6" max="6" width="19" style="6" bestFit="1" customWidth="1"/>
    <col min="7" max="7" width="9.125" style="6" customWidth="1"/>
    <col min="8" max="16384" width="9" style="5"/>
  </cols>
  <sheetData>
    <row r="1" spans="1:7" ht="21">
      <c r="A1" s="97" t="s">
        <v>0</v>
      </c>
      <c r="B1" s="97"/>
      <c r="C1" s="97"/>
      <c r="D1" s="97"/>
      <c r="E1" s="97"/>
      <c r="F1" s="97"/>
      <c r="G1" s="97"/>
    </row>
    <row r="2" spans="1:7" ht="21">
      <c r="A2" s="97" t="s">
        <v>2</v>
      </c>
      <c r="B2" s="97"/>
      <c r="C2" s="97"/>
      <c r="D2" s="97"/>
      <c r="E2" s="97"/>
      <c r="F2" s="97"/>
      <c r="G2" s="97"/>
    </row>
    <row r="3" spans="1:7" ht="21">
      <c r="A3" s="97" t="s">
        <v>3</v>
      </c>
      <c r="B3" s="97"/>
      <c r="C3" s="97"/>
      <c r="D3" s="97"/>
      <c r="E3" s="97"/>
      <c r="F3" s="97"/>
      <c r="G3" s="97"/>
    </row>
    <row r="4" spans="1:7" ht="21">
      <c r="A4" s="116" t="s">
        <v>137</v>
      </c>
      <c r="B4" s="116"/>
      <c r="C4" s="116"/>
      <c r="D4" s="116"/>
      <c r="E4" s="116"/>
      <c r="F4" s="116"/>
      <c r="G4" s="116"/>
    </row>
    <row r="5" spans="1:7" ht="21">
      <c r="A5" s="116" t="s">
        <v>138</v>
      </c>
      <c r="B5" s="116"/>
      <c r="C5" s="116"/>
      <c r="D5" s="116"/>
      <c r="E5" s="116"/>
      <c r="F5" s="116"/>
      <c r="G5" s="116"/>
    </row>
    <row r="6" spans="1:7" ht="18" customHeight="1" thickBot="1">
      <c r="A6" s="36"/>
      <c r="B6" s="115" t="s">
        <v>139</v>
      </c>
      <c r="C6" s="115"/>
      <c r="D6" s="115"/>
      <c r="E6" s="115"/>
      <c r="F6" s="115"/>
      <c r="G6" s="115"/>
    </row>
    <row r="7" spans="1:7" ht="14.45" customHeight="1">
      <c r="A7" s="111" t="s">
        <v>140</v>
      </c>
      <c r="B7" s="108" t="s">
        <v>10</v>
      </c>
      <c r="C7" s="112" t="s">
        <v>141</v>
      </c>
      <c r="D7" s="112" t="s">
        <v>142</v>
      </c>
      <c r="E7" s="112" t="s">
        <v>143</v>
      </c>
      <c r="F7" s="114" t="s">
        <v>144</v>
      </c>
      <c r="G7" s="114" t="s">
        <v>145</v>
      </c>
    </row>
    <row r="8" spans="1:7" ht="27" customHeight="1" thickBot="1">
      <c r="A8" s="107"/>
      <c r="B8" s="110"/>
      <c r="C8" s="113"/>
      <c r="D8" s="113"/>
      <c r="E8" s="113"/>
      <c r="F8" s="113"/>
      <c r="G8" s="113"/>
    </row>
    <row r="9" spans="1:7" ht="23.1" customHeight="1">
      <c r="A9" s="28" t="s">
        <v>146</v>
      </c>
      <c r="B9" s="11">
        <v>3813300</v>
      </c>
      <c r="C9" s="11">
        <v>1000000</v>
      </c>
      <c r="D9" s="11">
        <v>1000000</v>
      </c>
      <c r="E9" s="12">
        <v>0</v>
      </c>
      <c r="F9" s="11">
        <v>3812608839375</v>
      </c>
      <c r="G9" s="17"/>
    </row>
    <row r="10" spans="1:7" ht="23.1" customHeight="1">
      <c r="A10" s="28" t="s">
        <v>147</v>
      </c>
      <c r="B10" s="11">
        <v>100000</v>
      </c>
      <c r="C10" s="11">
        <v>1000000</v>
      </c>
      <c r="D10" s="11">
        <v>1000000</v>
      </c>
      <c r="E10" s="12">
        <v>0</v>
      </c>
      <c r="F10" s="11">
        <v>99981875000</v>
      </c>
      <c r="G10" s="17"/>
    </row>
    <row r="11" spans="1:7" ht="23.1" customHeight="1">
      <c r="A11" s="28" t="s">
        <v>148</v>
      </c>
      <c r="B11" s="11">
        <v>500000</v>
      </c>
      <c r="C11" s="11">
        <v>1000000</v>
      </c>
      <c r="D11" s="11">
        <v>1000000</v>
      </c>
      <c r="E11" s="12">
        <v>0</v>
      </c>
      <c r="F11" s="11">
        <v>499909375000</v>
      </c>
      <c r="G11" s="17"/>
    </row>
    <row r="12" spans="1:7" ht="23.1" customHeight="1">
      <c r="A12" s="28" t="s">
        <v>149</v>
      </c>
      <c r="B12" s="11">
        <v>525000</v>
      </c>
      <c r="C12" s="11">
        <v>1000000</v>
      </c>
      <c r="D12" s="11">
        <v>1000000</v>
      </c>
      <c r="E12" s="12">
        <v>0</v>
      </c>
      <c r="F12" s="11">
        <v>524904843750</v>
      </c>
      <c r="G12" s="17"/>
    </row>
    <row r="13" spans="1:7" ht="23.1" customHeight="1">
      <c r="A13" s="28" t="s">
        <v>150</v>
      </c>
      <c r="B13" s="11">
        <v>250000</v>
      </c>
      <c r="C13" s="11">
        <v>1000000</v>
      </c>
      <c r="D13" s="11">
        <v>1000000</v>
      </c>
      <c r="E13" s="12">
        <v>0</v>
      </c>
      <c r="F13" s="11">
        <v>249954687500</v>
      </c>
      <c r="G13" s="17"/>
    </row>
    <row r="14" spans="1:7" ht="23.1" customHeight="1">
      <c r="A14" s="28" t="s">
        <v>151</v>
      </c>
      <c r="B14" s="11">
        <v>750000</v>
      </c>
      <c r="C14" s="11">
        <v>1000000</v>
      </c>
      <c r="D14" s="11">
        <v>1000000</v>
      </c>
      <c r="E14" s="12">
        <v>0</v>
      </c>
      <c r="F14" s="11">
        <v>749864062500</v>
      </c>
      <c r="G14" s="17"/>
    </row>
    <row r="15" spans="1:7" ht="23.1" customHeight="1">
      <c r="A15" s="28" t="s">
        <v>152</v>
      </c>
      <c r="B15" s="11">
        <v>370000</v>
      </c>
      <c r="C15" s="11">
        <v>1000000</v>
      </c>
      <c r="D15" s="11">
        <v>1000000</v>
      </c>
      <c r="E15" s="12">
        <v>0</v>
      </c>
      <c r="F15" s="11">
        <v>369932937500</v>
      </c>
      <c r="G15" s="17"/>
    </row>
    <row r="16" spans="1:7" ht="23.1" customHeight="1">
      <c r="A16" s="28" t="s">
        <v>153</v>
      </c>
      <c r="B16" s="11">
        <v>4500000</v>
      </c>
      <c r="C16" s="11">
        <v>1000000</v>
      </c>
      <c r="D16" s="11">
        <v>1000000</v>
      </c>
      <c r="E16" s="12">
        <v>0</v>
      </c>
      <c r="F16" s="11">
        <v>4499184375000</v>
      </c>
      <c r="G16" s="17"/>
    </row>
    <row r="17" spans="1:7" ht="23.1" customHeight="1">
      <c r="A17" s="28" t="s">
        <v>154</v>
      </c>
      <c r="B17" s="11">
        <v>1214000</v>
      </c>
      <c r="C17" s="11">
        <v>1000000</v>
      </c>
      <c r="D17" s="11">
        <v>1000000</v>
      </c>
      <c r="E17" s="12">
        <v>0</v>
      </c>
      <c r="F17" s="11">
        <v>1213779962500</v>
      </c>
      <c r="G17" s="17"/>
    </row>
    <row r="18" spans="1:7" ht="23.1" customHeight="1" thickBot="1">
      <c r="A18" s="28" t="s">
        <v>52</v>
      </c>
      <c r="B18" s="11">
        <v>12022300</v>
      </c>
      <c r="C18" s="12"/>
      <c r="D18" s="12"/>
      <c r="E18" s="12"/>
      <c r="F18" s="32">
        <f>SUM(F9:F17)</f>
        <v>12020120958125</v>
      </c>
      <c r="G18" s="17"/>
    </row>
    <row r="19" spans="1:7" ht="23.1" customHeight="1" thickTop="1">
      <c r="A19" s="30" t="s">
        <v>53</v>
      </c>
      <c r="B19" s="29"/>
      <c r="C19" s="37"/>
      <c r="D19" s="37"/>
      <c r="E19" s="38"/>
      <c r="F19" s="37"/>
      <c r="G19" s="42"/>
    </row>
    <row r="20" spans="1:7">
      <c r="A20" s="36"/>
      <c r="B20" s="36"/>
      <c r="C20" s="39"/>
      <c r="D20" s="36"/>
      <c r="E20" s="40"/>
      <c r="F20" s="41"/>
      <c r="G20" s="41"/>
    </row>
  </sheetData>
  <mergeCells count="13">
    <mergeCell ref="B6:G6"/>
    <mergeCell ref="A4:G4"/>
    <mergeCell ref="A5:G5"/>
    <mergeCell ref="A1:G1"/>
    <mergeCell ref="A2:G2"/>
    <mergeCell ref="A3:G3"/>
    <mergeCell ref="E7:E8"/>
    <mergeCell ref="F7:F8"/>
    <mergeCell ref="G7:G8"/>
    <mergeCell ref="A7:A8"/>
    <mergeCell ref="B7:B8"/>
    <mergeCell ref="C7:C8"/>
    <mergeCell ref="D7:D8"/>
  </mergeCells>
  <pageMargins left="0.7" right="0.7" top="0.75" bottom="0.75" header="0.3" footer="0.3"/>
  <pageSetup paperSize="9" scale="89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23"/>
  <sheetViews>
    <sheetView rightToLeft="1" view="pageBreakPreview" topLeftCell="A7" zoomScale="106" zoomScaleNormal="100" zoomScaleSheetLayoutView="106" workbookViewId="0">
      <selection activeCell="D30" sqref="D30"/>
    </sheetView>
  </sheetViews>
  <sheetFormatPr defaultColWidth="9" defaultRowHeight="18.75"/>
  <cols>
    <col min="1" max="1" width="34.625" style="13" bestFit="1" customWidth="1"/>
    <col min="2" max="2" width="18.25" style="13" bestFit="1" customWidth="1"/>
    <col min="3" max="3" width="16" style="13" customWidth="1"/>
    <col min="4" max="4" width="12.5" style="13" bestFit="1" customWidth="1"/>
    <col min="5" max="5" width="14.375" style="13" bestFit="1" customWidth="1"/>
    <col min="6" max="6" width="16.5" style="13" bestFit="1" customWidth="1"/>
    <col min="7" max="7" width="18" style="13" bestFit="1" customWidth="1"/>
    <col min="8" max="8" width="17.875" style="13" bestFit="1" customWidth="1"/>
    <col min="9" max="9" width="16.5" style="13" bestFit="1" customWidth="1"/>
    <col min="10" max="10" width="8.625" style="13" bestFit="1" customWidth="1"/>
    <col min="11" max="11" width="9" style="7" customWidth="1"/>
    <col min="12" max="16384" width="9" style="7"/>
  </cols>
  <sheetData>
    <row r="1" spans="1:10" ht="21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10" ht="21">
      <c r="A2" s="97" t="s">
        <v>2</v>
      </c>
      <c r="B2" s="97"/>
      <c r="C2" s="97"/>
      <c r="D2" s="97"/>
      <c r="E2" s="97"/>
      <c r="F2" s="97"/>
      <c r="G2" s="97"/>
      <c r="H2" s="97"/>
      <c r="I2" s="97"/>
    </row>
    <row r="3" spans="1:10" ht="21">
      <c r="A3" s="97" t="s">
        <v>3</v>
      </c>
      <c r="B3" s="97"/>
      <c r="C3" s="97"/>
      <c r="D3" s="97"/>
      <c r="E3" s="97"/>
      <c r="F3" s="97"/>
      <c r="G3" s="97"/>
      <c r="H3" s="97"/>
      <c r="I3" s="97"/>
    </row>
    <row r="4" spans="1:10">
      <c r="A4" s="103" t="s">
        <v>157</v>
      </c>
      <c r="B4" s="103"/>
      <c r="C4" s="103"/>
      <c r="D4" s="103"/>
      <c r="E4" s="103"/>
      <c r="F4" s="103"/>
      <c r="G4" s="103"/>
      <c r="H4" s="103"/>
      <c r="I4" s="103"/>
    </row>
    <row r="6" spans="1:10" ht="18.75" customHeight="1">
      <c r="A6" s="8"/>
      <c r="B6" s="118" t="s">
        <v>158</v>
      </c>
      <c r="C6" s="119"/>
      <c r="D6" s="119"/>
      <c r="E6" s="120"/>
      <c r="F6" s="73" t="s">
        <v>6</v>
      </c>
      <c r="G6" s="119" t="s">
        <v>7</v>
      </c>
      <c r="H6" s="120"/>
      <c r="I6" s="119" t="s">
        <v>8</v>
      </c>
      <c r="J6" s="119"/>
    </row>
    <row r="7" spans="1:10" ht="31.9" customHeight="1">
      <c r="A7" s="69" t="s">
        <v>159</v>
      </c>
      <c r="B7" s="72" t="s">
        <v>160</v>
      </c>
      <c r="C7" s="72" t="s">
        <v>161</v>
      </c>
      <c r="D7" s="72" t="s">
        <v>162</v>
      </c>
      <c r="E7" s="72" t="s">
        <v>155</v>
      </c>
      <c r="F7" s="69" t="s">
        <v>163</v>
      </c>
      <c r="G7" s="72" t="s">
        <v>164</v>
      </c>
      <c r="H7" s="72" t="s">
        <v>165</v>
      </c>
      <c r="I7" s="70" t="s">
        <v>163</v>
      </c>
      <c r="J7" s="70" t="s">
        <v>156</v>
      </c>
    </row>
    <row r="8" spans="1:10" ht="23.1" customHeight="1">
      <c r="A8" s="17" t="s">
        <v>166</v>
      </c>
      <c r="B8" s="17" t="s">
        <v>167</v>
      </c>
      <c r="C8" s="17" t="s">
        <v>168</v>
      </c>
      <c r="D8" s="17" t="s">
        <v>748</v>
      </c>
      <c r="E8" s="17" t="s">
        <v>114</v>
      </c>
      <c r="F8" s="11">
        <v>0</v>
      </c>
      <c r="G8" s="11">
        <v>0</v>
      </c>
      <c r="H8" s="11">
        <v>0</v>
      </c>
      <c r="I8" s="11">
        <v>0</v>
      </c>
      <c r="J8" s="12">
        <v>0</v>
      </c>
    </row>
    <row r="9" spans="1:10" ht="23.1" customHeight="1">
      <c r="A9" s="17" t="s">
        <v>169</v>
      </c>
      <c r="B9" s="17" t="s">
        <v>170</v>
      </c>
      <c r="C9" s="17" t="s">
        <v>168</v>
      </c>
      <c r="D9" s="17" t="s">
        <v>747</v>
      </c>
      <c r="E9" s="17">
        <v>22.5</v>
      </c>
      <c r="F9" s="11">
        <v>390000000000</v>
      </c>
      <c r="G9" s="11">
        <v>0</v>
      </c>
      <c r="H9" s="11">
        <v>0</v>
      </c>
      <c r="I9" s="11">
        <v>390000000000</v>
      </c>
      <c r="J9" s="12">
        <f>Table6[[#This Row],[Column9]]/17723734140591*100</f>
        <v>2.2004392353574054</v>
      </c>
    </row>
    <row r="10" spans="1:10" ht="23.1" customHeight="1">
      <c r="A10" s="17" t="s">
        <v>171</v>
      </c>
      <c r="B10" s="17" t="s">
        <v>172</v>
      </c>
      <c r="C10" s="17" t="s">
        <v>173</v>
      </c>
      <c r="D10" s="17" t="s">
        <v>749</v>
      </c>
      <c r="E10" s="17">
        <v>10</v>
      </c>
      <c r="F10" s="11">
        <v>5001166444</v>
      </c>
      <c r="G10" s="11">
        <v>1690125176226</v>
      </c>
      <c r="H10" s="11">
        <v>1681881211017</v>
      </c>
      <c r="I10" s="11">
        <v>13245131653</v>
      </c>
      <c r="J10" s="12">
        <f>Table6[[#This Row],[Column9]]/17723734140591*100</f>
        <v>7.4731044530090995E-2</v>
      </c>
    </row>
    <row r="11" spans="1:10" ht="23.1" customHeight="1">
      <c r="A11" s="17" t="s">
        <v>174</v>
      </c>
      <c r="B11" s="17" t="s">
        <v>175</v>
      </c>
      <c r="C11" s="17" t="s">
        <v>168</v>
      </c>
      <c r="D11" s="17" t="s">
        <v>750</v>
      </c>
      <c r="E11" s="17" t="s">
        <v>114</v>
      </c>
      <c r="F11" s="11">
        <v>0</v>
      </c>
      <c r="G11" s="11">
        <v>0</v>
      </c>
      <c r="H11" s="11">
        <v>0</v>
      </c>
      <c r="I11" s="11">
        <v>0</v>
      </c>
      <c r="J11" s="12">
        <f>Table6[[#This Row],[Column9]]/17723734140591*100</f>
        <v>0</v>
      </c>
    </row>
    <row r="12" spans="1:10" ht="23.1" customHeight="1">
      <c r="A12" s="17" t="s">
        <v>176</v>
      </c>
      <c r="B12" s="17" t="s">
        <v>177</v>
      </c>
      <c r="C12" s="17" t="s">
        <v>168</v>
      </c>
      <c r="D12" s="17" t="s">
        <v>89</v>
      </c>
      <c r="E12" s="17" t="s">
        <v>114</v>
      </c>
      <c r="F12" s="11">
        <v>0</v>
      </c>
      <c r="G12" s="11">
        <v>0</v>
      </c>
      <c r="H12" s="11">
        <v>0</v>
      </c>
      <c r="I12" s="11">
        <v>0</v>
      </c>
      <c r="J12" s="12">
        <f>Table6[[#This Row],[Column9]]/17723734140591*100</f>
        <v>0</v>
      </c>
    </row>
    <row r="13" spans="1:10" ht="23.1" customHeight="1">
      <c r="A13" s="17" t="s">
        <v>178</v>
      </c>
      <c r="B13" s="17">
        <v>9094326565</v>
      </c>
      <c r="C13" s="17" t="s">
        <v>173</v>
      </c>
      <c r="D13" s="17" t="s">
        <v>751</v>
      </c>
      <c r="E13" s="17">
        <v>10</v>
      </c>
      <c r="F13" s="11">
        <v>74453697</v>
      </c>
      <c r="G13" s="11">
        <v>2062222048</v>
      </c>
      <c r="H13" s="11">
        <v>42741847</v>
      </c>
      <c r="I13" s="11">
        <v>2093933898</v>
      </c>
      <c r="J13" s="12">
        <f>Table6[[#This Row],[Column9]]/17723734140591*100</f>
        <v>1.181429309077967E-2</v>
      </c>
    </row>
    <row r="14" spans="1:10" ht="23.1" customHeight="1">
      <c r="A14" s="17" t="s">
        <v>179</v>
      </c>
      <c r="B14" s="17" t="s">
        <v>180</v>
      </c>
      <c r="C14" s="17" t="s">
        <v>168</v>
      </c>
      <c r="D14" s="17" t="s">
        <v>752</v>
      </c>
      <c r="E14" s="17" t="s">
        <v>114</v>
      </c>
      <c r="F14" s="11">
        <v>0</v>
      </c>
      <c r="G14" s="11">
        <v>0</v>
      </c>
      <c r="H14" s="11">
        <v>0</v>
      </c>
      <c r="I14" s="11">
        <v>0</v>
      </c>
      <c r="J14" s="12">
        <f>Table6[[#This Row],[Column9]]/17723734140591*100</f>
        <v>0</v>
      </c>
    </row>
    <row r="15" spans="1:10" ht="23.1" customHeight="1">
      <c r="A15" s="74" t="s">
        <v>745</v>
      </c>
      <c r="B15" s="17" t="s">
        <v>181</v>
      </c>
      <c r="C15" s="17" t="s">
        <v>182</v>
      </c>
      <c r="D15" s="17" t="s">
        <v>114</v>
      </c>
      <c r="E15" s="74" t="s">
        <v>114</v>
      </c>
      <c r="F15" s="11">
        <v>0</v>
      </c>
      <c r="G15" s="11">
        <v>9936986300</v>
      </c>
      <c r="H15" s="11">
        <v>9930300000</v>
      </c>
      <c r="I15" s="11">
        <v>6686300</v>
      </c>
      <c r="J15" s="12">
        <f>Table6[[#This Row],[Column9]]/17723734140591*100</f>
        <v>3.7725120152231333E-5</v>
      </c>
    </row>
    <row r="16" spans="1:10" ht="23.1" customHeight="1">
      <c r="A16" s="17" t="s">
        <v>183</v>
      </c>
      <c r="B16" s="17" t="s">
        <v>184</v>
      </c>
      <c r="C16" s="17" t="s">
        <v>168</v>
      </c>
      <c r="D16" s="17" t="s">
        <v>753</v>
      </c>
      <c r="E16" s="17" t="s">
        <v>114</v>
      </c>
      <c r="F16" s="11">
        <v>0</v>
      </c>
      <c r="G16" s="11">
        <v>0</v>
      </c>
      <c r="H16" s="11">
        <v>0</v>
      </c>
      <c r="I16" s="11">
        <v>0</v>
      </c>
      <c r="J16" s="12">
        <f>Table6[[#This Row],[Column9]]/17723734140591*100</f>
        <v>0</v>
      </c>
    </row>
    <row r="17" spans="1:10" ht="23.1" customHeight="1">
      <c r="A17" s="17" t="s">
        <v>185</v>
      </c>
      <c r="B17" s="17" t="s">
        <v>186</v>
      </c>
      <c r="C17" s="17" t="s">
        <v>168</v>
      </c>
      <c r="D17" s="17" t="s">
        <v>111</v>
      </c>
      <c r="E17" s="17" t="s">
        <v>114</v>
      </c>
      <c r="F17" s="11">
        <v>0</v>
      </c>
      <c r="G17" s="11">
        <v>380000000000</v>
      </c>
      <c r="H17" s="11">
        <v>0</v>
      </c>
      <c r="I17" s="11">
        <v>380000000000</v>
      </c>
      <c r="J17" s="12">
        <f>Table6[[#This Row],[Column9]]/17723734140591*100</f>
        <v>2.1440177165020873</v>
      </c>
    </row>
    <row r="18" spans="1:10" ht="23.1" customHeight="1" thickBot="1">
      <c r="A18" s="17" t="s">
        <v>52</v>
      </c>
      <c r="B18" s="17"/>
      <c r="C18" s="17"/>
      <c r="D18" s="17"/>
      <c r="E18" s="17"/>
      <c r="F18" s="32">
        <f>SUM(F8:F17)</f>
        <v>395075620141</v>
      </c>
      <c r="G18" s="32">
        <f t="shared" ref="G18:J18" si="0">SUM(G8:G17)</f>
        <v>2082124384574</v>
      </c>
      <c r="H18" s="32">
        <f t="shared" si="0"/>
        <v>1691854252864</v>
      </c>
      <c r="I18" s="32">
        <f t="shared" si="0"/>
        <v>785345751851</v>
      </c>
      <c r="J18" s="33">
        <f t="shared" si="0"/>
        <v>4.4310400146005158</v>
      </c>
    </row>
    <row r="19" spans="1:10" ht="23.1" customHeight="1" thickTop="1">
      <c r="A19" s="71" t="s">
        <v>53</v>
      </c>
      <c r="B19" s="71"/>
      <c r="C19" s="71"/>
      <c r="D19" s="71"/>
      <c r="E19" s="71"/>
      <c r="F19" s="22"/>
      <c r="G19" s="117"/>
      <c r="H19" s="117"/>
      <c r="I19" s="22"/>
      <c r="J19" s="12"/>
    </row>
    <row r="23" spans="1:10">
      <c r="C23" s="13" t="s">
        <v>187</v>
      </c>
    </row>
  </sheetData>
  <mergeCells count="8">
    <mergeCell ref="G19:H19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69" orientation="landscape" horizontalDpi="4294967295" verticalDpi="4294967295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15"/>
  <sheetViews>
    <sheetView rightToLeft="1" view="pageBreakPreview" zoomScale="106" zoomScaleNormal="106" zoomScaleSheetLayoutView="106" workbookViewId="0">
      <selection activeCell="C6" sqref="C6:C7"/>
    </sheetView>
  </sheetViews>
  <sheetFormatPr defaultColWidth="13" defaultRowHeight="18.75"/>
  <cols>
    <col min="1" max="1" width="53.875" style="10" bestFit="1" customWidth="1"/>
    <col min="2" max="2" width="13" style="13" customWidth="1"/>
    <col min="3" max="3" width="16.5" style="13" customWidth="1"/>
    <col min="4" max="4" width="16.25" style="13" customWidth="1"/>
    <col min="5" max="5" width="17.625" style="13" customWidth="1"/>
    <col min="6" max="20" width="13" style="7" customWidth="1"/>
    <col min="21" max="16384" width="13" style="7"/>
  </cols>
  <sheetData>
    <row r="1" spans="1:19" ht="21">
      <c r="A1" s="97" t="s">
        <v>0</v>
      </c>
      <c r="B1" s="97"/>
      <c r="C1" s="97"/>
      <c r="D1" s="97"/>
    </row>
    <row r="2" spans="1:19" ht="21">
      <c r="A2" s="97" t="s">
        <v>188</v>
      </c>
      <c r="B2" s="97"/>
      <c r="C2" s="97"/>
      <c r="D2" s="97"/>
    </row>
    <row r="3" spans="1:19" ht="21">
      <c r="A3" s="97" t="s">
        <v>189</v>
      </c>
      <c r="B3" s="97"/>
      <c r="C3" s="97"/>
      <c r="D3" s="97"/>
    </row>
    <row r="4" spans="1:19">
      <c r="A4" s="103" t="s">
        <v>190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1:19">
      <c r="A5" s="9" t="s">
        <v>191</v>
      </c>
      <c r="B5" s="9" t="s">
        <v>192</v>
      </c>
      <c r="C5" s="9" t="s">
        <v>163</v>
      </c>
      <c r="D5" s="9" t="s">
        <v>193</v>
      </c>
      <c r="E5" s="9" t="s">
        <v>194</v>
      </c>
    </row>
    <row r="6" spans="1:19" ht="23.1" customHeight="1">
      <c r="A6" s="10" t="s">
        <v>195</v>
      </c>
      <c r="B6" s="17" t="s">
        <v>196</v>
      </c>
      <c r="C6" s="11">
        <f>'درآمد سرمایه گذاری در سهام و ص '!J536</f>
        <v>621153564561</v>
      </c>
      <c r="D6" s="12">
        <f>Table7[[#This Row],[621153564561.0000]]/$C$10*100</f>
        <v>36.874053613106042</v>
      </c>
      <c r="E6" s="12">
        <f>Table7[[#This Row],[621153564561.0000]]/17723734140591*100</f>
        <v>3.5046427554926498</v>
      </c>
    </row>
    <row r="7" spans="1:19" ht="23.1" customHeight="1">
      <c r="A7" s="10" t="s">
        <v>197</v>
      </c>
      <c r="B7" s="17" t="s">
        <v>198</v>
      </c>
      <c r="C7" s="11">
        <f>'درآمد سرمایه گذاری در اوراق بها'!I22</f>
        <v>913609876021</v>
      </c>
      <c r="D7" s="12">
        <f>Table7[[#This Row],[621153564561.0000]]/$C$10*100</f>
        <v>54.235379899447011</v>
      </c>
      <c r="E7" s="12">
        <f>Table7[[#This Row],[621153564561.0000]]/17723734140591*100</f>
        <v>5.1547256846323668</v>
      </c>
    </row>
    <row r="8" spans="1:19" ht="23.1" customHeight="1">
      <c r="A8" s="10" t="s">
        <v>199</v>
      </c>
      <c r="B8" s="17" t="s">
        <v>200</v>
      </c>
      <c r="C8" s="11">
        <f>'درآمد سپرده بانکی'!D18</f>
        <v>141252810233</v>
      </c>
      <c r="D8" s="12">
        <f>Table7[[#This Row],[621153564561.0000]]/$C$10*100</f>
        <v>8.3853075868842293</v>
      </c>
      <c r="E8" s="12">
        <f>Table7[[#This Row],[621153564561.0000]]/17723734140591*100</f>
        <v>0.79696980959278774</v>
      </c>
    </row>
    <row r="9" spans="1:19" ht="23.1" customHeight="1">
      <c r="A9" s="10" t="s">
        <v>201</v>
      </c>
      <c r="B9" s="17" t="s">
        <v>202</v>
      </c>
      <c r="C9" s="11">
        <f>'سایر درآمدها'!C11</f>
        <v>8511225004</v>
      </c>
      <c r="D9" s="12">
        <f>Table7[[#This Row],[621153564561.0000]]/$C$10*100</f>
        <v>0.50525890056271894</v>
      </c>
      <c r="E9" s="12">
        <f>Table7[[#This Row],[621153564561.0000]]/17723734140591*100</f>
        <v>4.8021624204504072E-2</v>
      </c>
    </row>
    <row r="10" spans="1:19" ht="23.1" customHeight="1" thickBot="1">
      <c r="A10" s="10" t="s">
        <v>52</v>
      </c>
      <c r="B10" s="17"/>
      <c r="C10" s="32">
        <f>SUM(C6:C9)</f>
        <v>1684527475819</v>
      </c>
      <c r="D10" s="32">
        <f>SUM(D6:D9)</f>
        <v>100</v>
      </c>
      <c r="E10" s="33">
        <f>SUM(E6:E9)</f>
        <v>9.5043598739223079</v>
      </c>
    </row>
    <row r="11" spans="1:19" ht="23.1" customHeight="1" thickTop="1">
      <c r="A11" s="75" t="s">
        <v>53</v>
      </c>
      <c r="B11" s="76"/>
      <c r="C11" s="22"/>
      <c r="D11" s="22"/>
      <c r="E11" s="77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3" spans="1:19">
      <c r="C13" s="44"/>
    </row>
    <row r="14" spans="1:19">
      <c r="C14" s="44"/>
    </row>
    <row r="15" spans="1:19">
      <c r="C15" s="44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30"/>
  <sheetViews>
    <sheetView rightToLeft="1" view="pageBreakPreview" zoomScale="90" zoomScaleNormal="106" zoomScaleSheetLayoutView="90" workbookViewId="0">
      <selection activeCell="E39" sqref="E39"/>
    </sheetView>
  </sheetViews>
  <sheetFormatPr defaultColWidth="13" defaultRowHeight="18.75"/>
  <cols>
    <col min="1" max="1" width="27.625" style="13" bestFit="1" customWidth="1"/>
    <col min="2" max="2" width="13.25" style="13" customWidth="1"/>
    <col min="3" max="3" width="22.125" style="13" customWidth="1"/>
    <col min="4" max="4" width="15.375" style="13" customWidth="1"/>
    <col min="5" max="5" width="14.875" style="13" customWidth="1"/>
    <col min="6" max="6" width="13" style="13" customWidth="1"/>
    <col min="7" max="7" width="16.25" style="13" customWidth="1"/>
    <col min="8" max="8" width="14.875" style="13" customWidth="1"/>
    <col min="9" max="9" width="13.125" style="13" customWidth="1"/>
    <col min="10" max="10" width="16.25" style="13" customWidth="1"/>
    <col min="11" max="14" width="13" style="13" customWidth="1"/>
    <col min="15" max="16384" width="13" style="13"/>
  </cols>
  <sheetData>
    <row r="1" spans="1:13" ht="2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3" ht="21">
      <c r="A2" s="97" t="s">
        <v>188</v>
      </c>
      <c r="B2" s="97"/>
      <c r="C2" s="97"/>
      <c r="D2" s="97"/>
      <c r="E2" s="97"/>
      <c r="F2" s="97"/>
      <c r="G2" s="97"/>
      <c r="H2" s="97"/>
      <c r="I2" s="97"/>
      <c r="J2" s="97"/>
    </row>
    <row r="3" spans="1:13" ht="21">
      <c r="A3" s="97" t="s">
        <v>3</v>
      </c>
      <c r="B3" s="97"/>
      <c r="C3" s="97"/>
      <c r="D3" s="97"/>
      <c r="E3" s="97"/>
      <c r="F3" s="97"/>
      <c r="G3" s="97"/>
      <c r="H3" s="97"/>
      <c r="I3" s="97"/>
      <c r="J3" s="97"/>
    </row>
    <row r="4" spans="1:13">
      <c r="A4" s="103" t="s">
        <v>203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ht="16.5" customHeight="1">
      <c r="B5" s="104" t="s">
        <v>204</v>
      </c>
      <c r="C5" s="104"/>
      <c r="D5" s="104"/>
      <c r="E5" s="121" t="s">
        <v>205</v>
      </c>
      <c r="F5" s="121"/>
      <c r="G5" s="121"/>
      <c r="H5" s="121" t="s">
        <v>206</v>
      </c>
      <c r="I5" s="121"/>
      <c r="J5" s="121"/>
      <c r="K5" s="47"/>
      <c r="L5" s="47"/>
      <c r="M5" s="47"/>
    </row>
    <row r="6" spans="1:13" s="17" customFormat="1" ht="47.25" customHeight="1">
      <c r="A6" s="9" t="s">
        <v>55</v>
      </c>
      <c r="B6" s="9" t="s">
        <v>207</v>
      </c>
      <c r="C6" s="9" t="s">
        <v>208</v>
      </c>
      <c r="D6" s="9" t="s">
        <v>209</v>
      </c>
      <c r="E6" s="9" t="s">
        <v>210</v>
      </c>
      <c r="F6" s="9" t="s">
        <v>211</v>
      </c>
      <c r="G6" s="9" t="s">
        <v>212</v>
      </c>
      <c r="H6" s="9" t="s">
        <v>210</v>
      </c>
      <c r="I6" s="9" t="s">
        <v>211</v>
      </c>
      <c r="J6" s="9" t="s">
        <v>212</v>
      </c>
    </row>
    <row r="7" spans="1:13" ht="23.1" customHeight="1">
      <c r="A7" s="10" t="s">
        <v>43</v>
      </c>
      <c r="B7" s="17" t="s">
        <v>213</v>
      </c>
      <c r="C7" s="11">
        <v>1400000</v>
      </c>
      <c r="D7" s="11">
        <v>774</v>
      </c>
      <c r="E7" s="11">
        <v>0</v>
      </c>
      <c r="F7" s="11">
        <v>0</v>
      </c>
      <c r="G7" s="11">
        <f>Table8[[#This Row],[0.0]]+Table8[[#This Row],[0]]</f>
        <v>0</v>
      </c>
      <c r="H7" s="11">
        <v>1083600000</v>
      </c>
      <c r="I7" s="11">
        <v>0</v>
      </c>
      <c r="J7" s="11">
        <f>Table8[[#This Row],[Column9]]+Table8[[#This Row],[1083600000.0]]</f>
        <v>1083600000</v>
      </c>
    </row>
    <row r="8" spans="1:13" ht="23.1" customHeight="1">
      <c r="A8" s="10" t="s">
        <v>22</v>
      </c>
      <c r="B8" s="17" t="s">
        <v>214</v>
      </c>
      <c r="C8" s="11">
        <v>5657000</v>
      </c>
      <c r="D8" s="11">
        <v>2</v>
      </c>
      <c r="E8" s="11">
        <v>0</v>
      </c>
      <c r="F8" s="11">
        <v>0</v>
      </c>
      <c r="G8" s="11">
        <f>Table8[[#This Row],[0.0]]+Table8[[#This Row],[0]]</f>
        <v>0</v>
      </c>
      <c r="H8" s="11">
        <v>11314000</v>
      </c>
      <c r="I8" s="11">
        <v>0</v>
      </c>
      <c r="J8" s="11">
        <f>Table8[[#This Row],[Column9]]+Table8[[#This Row],[1083600000.0]]</f>
        <v>11314000</v>
      </c>
    </row>
    <row r="9" spans="1:13" ht="23.1" customHeight="1">
      <c r="A9" s="10" t="s">
        <v>37</v>
      </c>
      <c r="B9" s="17" t="s">
        <v>215</v>
      </c>
      <c r="C9" s="11">
        <v>9101000</v>
      </c>
      <c r="D9" s="11">
        <v>700</v>
      </c>
      <c r="E9" s="11">
        <v>0</v>
      </c>
      <c r="F9" s="11">
        <v>0</v>
      </c>
      <c r="G9" s="11">
        <f>Table8[[#This Row],[0.0]]+Table8[[#This Row],[0]]</f>
        <v>0</v>
      </c>
      <c r="H9" s="11">
        <v>6370700000</v>
      </c>
      <c r="I9" s="11">
        <v>0</v>
      </c>
      <c r="J9" s="11">
        <f>Table8[[#This Row],[Column9]]+Table8[[#This Row],[1083600000.0]]</f>
        <v>6370700000</v>
      </c>
    </row>
    <row r="10" spans="1:13" ht="23.1" customHeight="1">
      <c r="A10" s="10" t="s">
        <v>27</v>
      </c>
      <c r="B10" s="17" t="s">
        <v>216</v>
      </c>
      <c r="C10" s="11">
        <v>64432</v>
      </c>
      <c r="D10" s="11">
        <v>1920</v>
      </c>
      <c r="E10" s="11">
        <v>0</v>
      </c>
      <c r="F10" s="11">
        <v>2368816</v>
      </c>
      <c r="G10" s="11">
        <f>Table8[[#This Row],[0.0]]+Table8[[#This Row],[0]]</f>
        <v>2368816</v>
      </c>
      <c r="H10" s="11">
        <v>123709440</v>
      </c>
      <c r="I10" s="11">
        <v>-5039412</v>
      </c>
      <c r="J10" s="11">
        <f>Table8[[#This Row],[Column9]]+Table8[[#This Row],[1083600000.0]]</f>
        <v>118670028</v>
      </c>
    </row>
    <row r="11" spans="1:13" ht="23.1" customHeight="1">
      <c r="A11" s="10" t="s">
        <v>30</v>
      </c>
      <c r="B11" s="17" t="s">
        <v>217</v>
      </c>
      <c r="C11" s="11">
        <v>14634155</v>
      </c>
      <c r="D11" s="11">
        <v>82</v>
      </c>
      <c r="E11" s="11">
        <v>0</v>
      </c>
      <c r="F11" s="11">
        <v>0</v>
      </c>
      <c r="G11" s="11">
        <f>Table8[[#This Row],[0.0]]+Table8[[#This Row],[0]]</f>
        <v>0</v>
      </c>
      <c r="H11" s="11">
        <v>1200000710</v>
      </c>
      <c r="I11" s="11">
        <v>0</v>
      </c>
      <c r="J11" s="11">
        <f>Table8[[#This Row],[Column9]]+Table8[[#This Row],[1083600000.0]]</f>
        <v>1200000710</v>
      </c>
    </row>
    <row r="12" spans="1:13" ht="23.1" customHeight="1">
      <c r="A12" s="10" t="s">
        <v>31</v>
      </c>
      <c r="B12" s="17" t="s">
        <v>217</v>
      </c>
      <c r="C12" s="11">
        <v>77611598</v>
      </c>
      <c r="D12" s="11">
        <v>17</v>
      </c>
      <c r="E12" s="11">
        <v>0</v>
      </c>
      <c r="F12" s="11">
        <v>903078</v>
      </c>
      <c r="G12" s="11">
        <f>Table8[[#This Row],[0.0]]+Table8[[#This Row],[0]]</f>
        <v>903078</v>
      </c>
      <c r="H12" s="11">
        <v>1319397166</v>
      </c>
      <c r="I12" s="11">
        <v>0</v>
      </c>
      <c r="J12" s="11">
        <f>Table8[[#This Row],[Column9]]+Table8[[#This Row],[1083600000.0]]</f>
        <v>1319397166</v>
      </c>
    </row>
    <row r="13" spans="1:13" ht="23.1" customHeight="1">
      <c r="A13" s="10" t="s">
        <v>24</v>
      </c>
      <c r="B13" s="17" t="s">
        <v>218</v>
      </c>
      <c r="C13" s="11">
        <v>150340503</v>
      </c>
      <c r="D13" s="11">
        <v>66</v>
      </c>
      <c r="E13" s="11">
        <v>0</v>
      </c>
      <c r="F13" s="11">
        <v>0</v>
      </c>
      <c r="G13" s="11">
        <f>Table8[[#This Row],[0.0]]+Table8[[#This Row],[0]]</f>
        <v>0</v>
      </c>
      <c r="H13" s="11">
        <v>9922473198</v>
      </c>
      <c r="I13" s="11">
        <v>0</v>
      </c>
      <c r="J13" s="11">
        <f>Table8[[#This Row],[Column9]]+Table8[[#This Row],[1083600000.0]]</f>
        <v>9922473198</v>
      </c>
    </row>
    <row r="14" spans="1:13" ht="23.1" customHeight="1">
      <c r="A14" s="10" t="s">
        <v>21</v>
      </c>
      <c r="B14" s="17" t="s">
        <v>219</v>
      </c>
      <c r="C14" s="11">
        <v>22579</v>
      </c>
      <c r="D14" s="11">
        <v>105</v>
      </c>
      <c r="E14" s="11">
        <v>0</v>
      </c>
      <c r="F14" s="11">
        <v>38826</v>
      </c>
      <c r="G14" s="11">
        <f>Table8[[#This Row],[0.0]]+Table8[[#This Row],[0]]</f>
        <v>38826</v>
      </c>
      <c r="H14" s="11">
        <v>2370795</v>
      </c>
      <c r="I14" s="11">
        <v>-269180</v>
      </c>
      <c r="J14" s="11">
        <f>Table8[[#This Row],[Column9]]+Table8[[#This Row],[1083600000.0]]</f>
        <v>2101615</v>
      </c>
    </row>
    <row r="15" spans="1:13" ht="23.1" customHeight="1">
      <c r="A15" s="10" t="s">
        <v>41</v>
      </c>
      <c r="B15" s="17" t="s">
        <v>220</v>
      </c>
      <c r="C15" s="11">
        <v>33586</v>
      </c>
      <c r="D15" s="11">
        <v>4200</v>
      </c>
      <c r="E15" s="11">
        <v>0</v>
      </c>
      <c r="F15" s="11">
        <v>2676641</v>
      </c>
      <c r="G15" s="11">
        <f>Table8[[#This Row],[0.0]]+Table8[[#This Row],[0]]</f>
        <v>2676641</v>
      </c>
      <c r="H15" s="11">
        <v>141061200</v>
      </c>
      <c r="I15" s="11">
        <v>-6365744</v>
      </c>
      <c r="J15" s="11">
        <f>Table8[[#This Row],[Column9]]+Table8[[#This Row],[1083600000.0]]</f>
        <v>134695456</v>
      </c>
    </row>
    <row r="16" spans="1:13" ht="23.1" customHeight="1">
      <c r="A16" s="10" t="s">
        <v>49</v>
      </c>
      <c r="B16" s="17" t="s">
        <v>221</v>
      </c>
      <c r="C16" s="11">
        <v>1563000</v>
      </c>
      <c r="D16" s="11">
        <v>320</v>
      </c>
      <c r="E16" s="11">
        <v>0</v>
      </c>
      <c r="F16" s="11">
        <v>7757033</v>
      </c>
      <c r="G16" s="11">
        <f>Table8[[#This Row],[0.0]]+Table8[[#This Row],[0]]</f>
        <v>7757033</v>
      </c>
      <c r="H16" s="11">
        <v>500160000</v>
      </c>
      <c r="I16" s="11">
        <v>0</v>
      </c>
      <c r="J16" s="11">
        <f>Table8[[#This Row],[Column9]]+Table8[[#This Row],[1083600000.0]]</f>
        <v>500160000</v>
      </c>
    </row>
    <row r="17" spans="1:10" ht="23.1" customHeight="1">
      <c r="A17" s="10" t="s">
        <v>48</v>
      </c>
      <c r="B17" s="17" t="s">
        <v>221</v>
      </c>
      <c r="C17" s="11">
        <v>2855</v>
      </c>
      <c r="D17" s="11">
        <v>103</v>
      </c>
      <c r="E17" s="11">
        <v>0</v>
      </c>
      <c r="F17" s="11">
        <v>3188</v>
      </c>
      <c r="G17" s="11">
        <f>Table8[[#This Row],[0.0]]+Table8[[#This Row],[0]]</f>
        <v>3188</v>
      </c>
      <c r="H17" s="11">
        <v>294065</v>
      </c>
      <c r="I17" s="11">
        <v>0</v>
      </c>
      <c r="J17" s="11">
        <f>Table8[[#This Row],[Column9]]+Table8[[#This Row],[1083600000.0]]</f>
        <v>294065</v>
      </c>
    </row>
    <row r="18" spans="1:10" ht="23.1" customHeight="1">
      <c r="A18" s="10" t="s">
        <v>36</v>
      </c>
      <c r="B18" s="17" t="s">
        <v>222</v>
      </c>
      <c r="C18" s="11">
        <v>486656</v>
      </c>
      <c r="D18" s="11">
        <v>1500</v>
      </c>
      <c r="E18" s="11">
        <v>0</v>
      </c>
      <c r="F18" s="11">
        <v>13638691</v>
      </c>
      <c r="G18" s="11">
        <f>Table8[[#This Row],[0.0]]+Table8[[#This Row],[0]]</f>
        <v>13638691</v>
      </c>
      <c r="H18" s="11">
        <v>729984000</v>
      </c>
      <c r="I18" s="11">
        <v>-38370347</v>
      </c>
      <c r="J18" s="11">
        <f>Table8[[#This Row],[Column9]]+Table8[[#This Row],[1083600000.0]]</f>
        <v>691613653</v>
      </c>
    </row>
    <row r="19" spans="1:10" ht="23.1" customHeight="1">
      <c r="A19" s="10" t="s">
        <v>33</v>
      </c>
      <c r="B19" s="17" t="s">
        <v>223</v>
      </c>
      <c r="C19" s="11">
        <v>530429</v>
      </c>
      <c r="D19" s="11">
        <v>630</v>
      </c>
      <c r="E19" s="11">
        <v>0</v>
      </c>
      <c r="F19" s="11">
        <v>6179792</v>
      </c>
      <c r="G19" s="11">
        <f>Table8[[#This Row],[0.0]]+Table8[[#This Row],[0]]</f>
        <v>6179792</v>
      </c>
      <c r="H19" s="11">
        <v>334170270</v>
      </c>
      <c r="I19" s="11">
        <v>-19200229</v>
      </c>
      <c r="J19" s="11">
        <f>Table8[[#This Row],[Column9]]+Table8[[#This Row],[1083600000.0]]</f>
        <v>314970041</v>
      </c>
    </row>
    <row r="20" spans="1:10" ht="23.1" customHeight="1">
      <c r="A20" s="10" t="s">
        <v>19</v>
      </c>
      <c r="B20" s="17" t="s">
        <v>224</v>
      </c>
      <c r="C20" s="11">
        <v>603872</v>
      </c>
      <c r="D20" s="11">
        <v>610</v>
      </c>
      <c r="E20" s="11">
        <v>0</v>
      </c>
      <c r="F20" s="11">
        <v>7455265</v>
      </c>
      <c r="G20" s="11">
        <f>Table8[[#This Row],[0.0]]+Table8[[#This Row],[0]]</f>
        <v>7455265</v>
      </c>
      <c r="H20" s="11">
        <v>368361920</v>
      </c>
      <c r="I20" s="11">
        <v>-4977864</v>
      </c>
      <c r="J20" s="11">
        <f>Table8[[#This Row],[Column9]]+Table8[[#This Row],[1083600000.0]]</f>
        <v>363384056</v>
      </c>
    </row>
    <row r="21" spans="1:10" ht="23.1" customHeight="1">
      <c r="A21" s="10" t="s">
        <v>46</v>
      </c>
      <c r="B21" s="17" t="s">
        <v>223</v>
      </c>
      <c r="C21" s="11">
        <v>4130750</v>
      </c>
      <c r="D21" s="11">
        <v>400</v>
      </c>
      <c r="E21" s="11">
        <v>0</v>
      </c>
      <c r="F21" s="11">
        <v>32521008</v>
      </c>
      <c r="G21" s="11">
        <f>Table8[[#This Row],[0.0]]+Table8[[#This Row],[0]]</f>
        <v>32521008</v>
      </c>
      <c r="H21" s="11">
        <v>1652300000</v>
      </c>
      <c r="I21" s="11">
        <v>-45132778</v>
      </c>
      <c r="J21" s="11">
        <f>Table8[[#This Row],[Column9]]+Table8[[#This Row],[1083600000.0]]</f>
        <v>1607167222</v>
      </c>
    </row>
    <row r="22" spans="1:10" ht="23.1" customHeight="1">
      <c r="A22" s="10" t="s">
        <v>25</v>
      </c>
      <c r="B22" s="17" t="s">
        <v>223</v>
      </c>
      <c r="C22" s="11">
        <v>8000000</v>
      </c>
      <c r="D22" s="11">
        <v>255</v>
      </c>
      <c r="E22" s="11">
        <v>0</v>
      </c>
      <c r="F22" s="11">
        <v>39420542</v>
      </c>
      <c r="G22" s="11">
        <f>Table8[[#This Row],[0.0]]+Table8[[#This Row],[0]]</f>
        <v>39420542</v>
      </c>
      <c r="H22" s="11">
        <v>2040000000</v>
      </c>
      <c r="I22" s="11">
        <v>-74059406</v>
      </c>
      <c r="J22" s="11">
        <f>Table8[[#This Row],[Column9]]+Table8[[#This Row],[1083600000.0]]</f>
        <v>1965940594</v>
      </c>
    </row>
    <row r="23" spans="1:10" ht="23.1" customHeight="1">
      <c r="A23" s="10" t="s">
        <v>29</v>
      </c>
      <c r="B23" s="17" t="s">
        <v>67</v>
      </c>
      <c r="C23" s="11">
        <v>1115597</v>
      </c>
      <c r="D23" s="11">
        <v>388</v>
      </c>
      <c r="E23" s="11">
        <v>0</v>
      </c>
      <c r="F23" s="11">
        <v>4401881</v>
      </c>
      <c r="G23" s="11">
        <f>Table8[[#This Row],[0.0]]+Table8[[#This Row],[0]]</f>
        <v>4401881</v>
      </c>
      <c r="H23" s="11">
        <v>432851636</v>
      </c>
      <c r="I23" s="11">
        <v>0</v>
      </c>
      <c r="J23" s="11">
        <f>Table8[[#This Row],[Column9]]+Table8[[#This Row],[1083600000.0]]</f>
        <v>432851636</v>
      </c>
    </row>
    <row r="24" spans="1:10" ht="23.1" customHeight="1">
      <c r="A24" s="10" t="s">
        <v>34</v>
      </c>
      <c r="B24" s="17" t="s">
        <v>67</v>
      </c>
      <c r="C24" s="11">
        <v>9115000</v>
      </c>
      <c r="D24" s="11">
        <v>22</v>
      </c>
      <c r="E24" s="11">
        <v>0</v>
      </c>
      <c r="F24" s="11">
        <v>17336118</v>
      </c>
      <c r="G24" s="11">
        <f>Table8[[#This Row],[0.0]]+Table8[[#This Row],[0]]</f>
        <v>17336118</v>
      </c>
      <c r="H24" s="11">
        <v>200530000</v>
      </c>
      <c r="I24" s="11">
        <v>-11277382</v>
      </c>
      <c r="J24" s="11">
        <f>Table8[[#This Row],[Column9]]+Table8[[#This Row],[1083600000.0]]</f>
        <v>189252618</v>
      </c>
    </row>
    <row r="25" spans="1:10" ht="23.1" customHeight="1">
      <c r="A25" s="10" t="s">
        <v>38</v>
      </c>
      <c r="B25" s="17" t="s">
        <v>67</v>
      </c>
      <c r="C25" s="11">
        <v>200000</v>
      </c>
      <c r="D25" s="11">
        <v>1000</v>
      </c>
      <c r="E25" s="11">
        <v>0</v>
      </c>
      <c r="F25" s="11">
        <v>28537874</v>
      </c>
      <c r="G25" s="11">
        <f>Table8[[#This Row],[0.0]]+Table8[[#This Row],[0]]</f>
        <v>28537874</v>
      </c>
      <c r="H25" s="11">
        <v>200000000</v>
      </c>
      <c r="I25" s="11">
        <v>0</v>
      </c>
      <c r="J25" s="11">
        <f>Table8[[#This Row],[Column9]]+Table8[[#This Row],[1083600000.0]]</f>
        <v>200000000</v>
      </c>
    </row>
    <row r="26" spans="1:10" ht="23.1" customHeight="1">
      <c r="A26" s="10" t="s">
        <v>47</v>
      </c>
      <c r="B26" s="17" t="s">
        <v>67</v>
      </c>
      <c r="C26" s="11">
        <v>45000</v>
      </c>
      <c r="D26" s="11">
        <v>370</v>
      </c>
      <c r="E26" s="11">
        <v>0</v>
      </c>
      <c r="F26" s="11">
        <v>2029601</v>
      </c>
      <c r="G26" s="11">
        <f>Table8[[#This Row],[0.0]]+Table8[[#This Row],[0]]</f>
        <v>2029601</v>
      </c>
      <c r="H26" s="11">
        <v>16650000</v>
      </c>
      <c r="I26" s="11">
        <v>-346177</v>
      </c>
      <c r="J26" s="11">
        <f>Table8[[#This Row],[Column9]]+Table8[[#This Row],[1083600000.0]]</f>
        <v>16303823</v>
      </c>
    </row>
    <row r="27" spans="1:10" ht="23.1" customHeight="1">
      <c r="A27" s="10" t="s">
        <v>44</v>
      </c>
      <c r="B27" s="17" t="s">
        <v>67</v>
      </c>
      <c r="C27" s="11">
        <v>679017</v>
      </c>
      <c r="D27" s="11">
        <v>260</v>
      </c>
      <c r="E27" s="11">
        <v>176544420</v>
      </c>
      <c r="F27" s="11">
        <v>0</v>
      </c>
      <c r="G27" s="11">
        <f>Table8[[#This Row],[0.0]]+Table8[[#This Row],[0]]</f>
        <v>176544420</v>
      </c>
      <c r="H27" s="11">
        <v>176544420</v>
      </c>
      <c r="I27" s="11">
        <v>0</v>
      </c>
      <c r="J27" s="11">
        <f>Table8[[#This Row],[Column9]]+Table8[[#This Row],[1083600000.0]]</f>
        <v>176544420</v>
      </c>
    </row>
    <row r="28" spans="1:10" ht="23.1" customHeight="1">
      <c r="A28" s="10" t="s">
        <v>26</v>
      </c>
      <c r="B28" s="17" t="s">
        <v>225</v>
      </c>
      <c r="C28" s="11">
        <v>700000</v>
      </c>
      <c r="D28" s="11">
        <v>950</v>
      </c>
      <c r="E28" s="11">
        <v>665000000</v>
      </c>
      <c r="F28" s="11">
        <v>-26669954</v>
      </c>
      <c r="G28" s="11">
        <f>Table8[[#This Row],[0.0]]+Table8[[#This Row],[0]]</f>
        <v>638330046</v>
      </c>
      <c r="H28" s="11">
        <v>665000000</v>
      </c>
      <c r="I28" s="11">
        <v>-26669954</v>
      </c>
      <c r="J28" s="11">
        <f>Table8[[#This Row],[Column9]]+Table8[[#This Row],[1083600000.0]]</f>
        <v>638330046</v>
      </c>
    </row>
    <row r="29" spans="1:10" ht="23.1" customHeight="1" thickBot="1">
      <c r="A29" s="10" t="s">
        <v>52</v>
      </c>
      <c r="B29" s="17"/>
      <c r="C29" s="11"/>
      <c r="D29" s="11"/>
      <c r="E29" s="32">
        <f>SUM(E7:E28)</f>
        <v>841544420</v>
      </c>
      <c r="F29" s="32">
        <f t="shared" ref="F29:J29" si="0">SUM(F7:F28)</f>
        <v>138598400</v>
      </c>
      <c r="G29" s="32">
        <f t="shared" si="0"/>
        <v>980142820</v>
      </c>
      <c r="H29" s="32">
        <f t="shared" si="0"/>
        <v>27491472820</v>
      </c>
      <c r="I29" s="32">
        <f t="shared" si="0"/>
        <v>-231708473</v>
      </c>
      <c r="J29" s="32">
        <f t="shared" si="0"/>
        <v>27259764347</v>
      </c>
    </row>
    <row r="30" spans="1:10" ht="23.1" customHeight="1" thickTop="1">
      <c r="A30" s="10" t="s">
        <v>53</v>
      </c>
      <c r="B30" s="48"/>
      <c r="C30" s="49"/>
      <c r="D30" s="49"/>
      <c r="E30" s="49"/>
      <c r="F30" s="49"/>
      <c r="G30" s="49"/>
      <c r="H30" s="49"/>
      <c r="I30" s="49"/>
      <c r="J30" s="49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J32"/>
  <sheetViews>
    <sheetView rightToLeft="1" view="pageBreakPreview" topLeftCell="A11" zoomScale="90" zoomScaleNormal="106" zoomScaleSheetLayoutView="90" workbookViewId="0">
      <selection activeCell="H29" sqref="E29:H33"/>
    </sheetView>
  </sheetViews>
  <sheetFormatPr defaultColWidth="9" defaultRowHeight="18.75"/>
  <cols>
    <col min="1" max="1" width="35.25" style="13" bestFit="1" customWidth="1"/>
    <col min="2" max="2" width="11.875" style="13" bestFit="1" customWidth="1"/>
    <col min="3" max="3" width="9.625" style="13" bestFit="1" customWidth="1"/>
    <col min="4" max="4" width="14.375" style="13" bestFit="1" customWidth="1"/>
    <col min="5" max="5" width="16.375" style="13" bestFit="1" customWidth="1"/>
    <col min="6" max="6" width="13.125" style="13" bestFit="1" customWidth="1"/>
    <col min="7" max="7" width="16.375" style="13" bestFit="1" customWidth="1"/>
    <col min="8" max="8" width="17.875" style="13" bestFit="1" customWidth="1"/>
    <col min="9" max="9" width="13.25" style="13" bestFit="1" customWidth="1"/>
    <col min="10" max="10" width="17.875" style="13" bestFit="1" customWidth="1"/>
    <col min="11" max="16384" width="9" style="7"/>
  </cols>
  <sheetData>
    <row r="1" spans="1:10" ht="2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21">
      <c r="A2" s="97" t="s">
        <v>188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21">
      <c r="A3" s="97" t="s">
        <v>3</v>
      </c>
      <c r="B3" s="97"/>
      <c r="C3" s="97"/>
      <c r="D3" s="97"/>
      <c r="E3" s="97"/>
      <c r="F3" s="97"/>
      <c r="G3" s="97"/>
      <c r="H3" s="97"/>
      <c r="I3" s="97"/>
      <c r="J3" s="97"/>
    </row>
    <row r="4" spans="1:10">
      <c r="A4" s="103" t="s">
        <v>226</v>
      </c>
      <c r="B4" s="103"/>
      <c r="C4" s="103"/>
      <c r="D4" s="103"/>
      <c r="E4" s="103"/>
    </row>
    <row r="5" spans="1:10" ht="16.5" customHeight="1" thickBot="1">
      <c r="A5" s="17"/>
      <c r="B5" s="104"/>
      <c r="C5" s="104"/>
      <c r="D5" s="104"/>
      <c r="E5" s="121" t="s">
        <v>205</v>
      </c>
      <c r="F5" s="121"/>
      <c r="G5" s="121"/>
      <c r="H5" s="121" t="s">
        <v>206</v>
      </c>
      <c r="I5" s="121"/>
      <c r="J5" s="121"/>
    </row>
    <row r="6" spans="1:10" ht="38.25" customHeight="1" thickBot="1">
      <c r="A6" s="17" t="s">
        <v>191</v>
      </c>
      <c r="B6" s="20" t="s">
        <v>227</v>
      </c>
      <c r="C6" s="20" t="s">
        <v>82</v>
      </c>
      <c r="D6" s="20" t="s">
        <v>155</v>
      </c>
      <c r="E6" s="20" t="s">
        <v>228</v>
      </c>
      <c r="F6" s="20" t="s">
        <v>211</v>
      </c>
      <c r="G6" s="20" t="s">
        <v>229</v>
      </c>
      <c r="H6" s="20" t="s">
        <v>228</v>
      </c>
      <c r="I6" s="20" t="s">
        <v>211</v>
      </c>
      <c r="J6" s="20" t="s">
        <v>229</v>
      </c>
    </row>
    <row r="7" spans="1:10" ht="23.1" customHeight="1">
      <c r="A7" s="10" t="s">
        <v>103</v>
      </c>
      <c r="B7" s="17" t="s">
        <v>230</v>
      </c>
      <c r="C7" s="17" t="s">
        <v>105</v>
      </c>
      <c r="D7" s="17" t="s">
        <v>231</v>
      </c>
      <c r="E7" s="11">
        <v>16357318533</v>
      </c>
      <c r="F7" s="11">
        <v>0</v>
      </c>
      <c r="G7" s="11">
        <f>Table9[[#This Row],[0]]+Table9[[#This Row],[16357318533.0000]]</f>
        <v>16357318533</v>
      </c>
      <c r="H7" s="11">
        <v>51286718747</v>
      </c>
      <c r="I7" s="11">
        <v>0</v>
      </c>
      <c r="J7" s="11">
        <f>Table9[[#This Row],[Column9]]+Table9[[#This Row],[51286718747.0000]]</f>
        <v>51286718747</v>
      </c>
    </row>
    <row r="8" spans="1:10" ht="23.1" customHeight="1">
      <c r="A8" s="10" t="s">
        <v>106</v>
      </c>
      <c r="B8" s="17" t="s">
        <v>232</v>
      </c>
      <c r="C8" s="17" t="s">
        <v>108</v>
      </c>
      <c r="D8" s="17" t="s">
        <v>231</v>
      </c>
      <c r="E8" s="11">
        <v>20130989741</v>
      </c>
      <c r="F8" s="11">
        <v>0</v>
      </c>
      <c r="G8" s="11">
        <f>Table9[[#This Row],[0]]+Table9[[#This Row],[16357318533.0000]]</f>
        <v>20130989741</v>
      </c>
      <c r="H8" s="11">
        <v>24011454222</v>
      </c>
      <c r="I8" s="11">
        <v>0</v>
      </c>
      <c r="J8" s="11">
        <f>Table9[[#This Row],[Column9]]+Table9[[#This Row],[51286718747.0000]]</f>
        <v>24011454222</v>
      </c>
    </row>
    <row r="9" spans="1:10" ht="23.1" customHeight="1">
      <c r="A9" s="10" t="s">
        <v>97</v>
      </c>
      <c r="B9" s="17" t="s">
        <v>233</v>
      </c>
      <c r="C9" s="17" t="s">
        <v>99</v>
      </c>
      <c r="D9" s="17" t="s">
        <v>231</v>
      </c>
      <c r="E9" s="11">
        <v>30020864089</v>
      </c>
      <c r="F9" s="11">
        <v>0</v>
      </c>
      <c r="G9" s="11">
        <f>Table9[[#This Row],[0]]+Table9[[#This Row],[16357318533.0000]]</f>
        <v>30020864089</v>
      </c>
      <c r="H9" s="11">
        <v>189484766604</v>
      </c>
      <c r="I9" s="11">
        <v>0</v>
      </c>
      <c r="J9" s="11">
        <f>Table9[[#This Row],[Column9]]+Table9[[#This Row],[51286718747.0000]]</f>
        <v>189484766604</v>
      </c>
    </row>
    <row r="10" spans="1:10" ht="23.1" customHeight="1">
      <c r="A10" s="10" t="s">
        <v>234</v>
      </c>
      <c r="B10" s="17" t="s">
        <v>235</v>
      </c>
      <c r="C10" s="17" t="s">
        <v>236</v>
      </c>
      <c r="D10" s="17" t="s">
        <v>231</v>
      </c>
      <c r="E10" s="11">
        <v>0</v>
      </c>
      <c r="F10" s="11">
        <v>0</v>
      </c>
      <c r="G10" s="11">
        <f>Table9[[#This Row],[0]]+Table9[[#This Row],[16357318533.0000]]</f>
        <v>0</v>
      </c>
      <c r="H10" s="11">
        <v>50319580078</v>
      </c>
      <c r="I10" s="11">
        <v>0</v>
      </c>
      <c r="J10" s="11">
        <f>Table9[[#This Row],[Column9]]+Table9[[#This Row],[51286718747.0000]]</f>
        <v>50319580078</v>
      </c>
    </row>
    <row r="11" spans="1:10" ht="23.1" customHeight="1">
      <c r="A11" s="10" t="s">
        <v>94</v>
      </c>
      <c r="B11" s="17" t="s">
        <v>237</v>
      </c>
      <c r="C11" s="17" t="s">
        <v>96</v>
      </c>
      <c r="D11" s="17" t="s">
        <v>231</v>
      </c>
      <c r="E11" s="11">
        <v>2408445676</v>
      </c>
      <c r="F11" s="11">
        <v>0</v>
      </c>
      <c r="G11" s="11">
        <f>Table9[[#This Row],[0]]+Table9[[#This Row],[16357318533.0000]]</f>
        <v>2408445676</v>
      </c>
      <c r="H11" s="11">
        <v>8203107943</v>
      </c>
      <c r="I11" s="11">
        <v>0</v>
      </c>
      <c r="J11" s="11">
        <f>Table9[[#This Row],[Column9]]+Table9[[#This Row],[51286718747.0000]]</f>
        <v>8203107943</v>
      </c>
    </row>
    <row r="12" spans="1:10" ht="23.1" customHeight="1">
      <c r="A12" s="10" t="s">
        <v>109</v>
      </c>
      <c r="B12" s="17" t="s">
        <v>232</v>
      </c>
      <c r="C12" s="17" t="s">
        <v>108</v>
      </c>
      <c r="D12" s="17" t="s">
        <v>231</v>
      </c>
      <c r="E12" s="11">
        <f>106481395902+24484977612</f>
        <v>130966373514</v>
      </c>
      <c r="F12" s="11">
        <v>0</v>
      </c>
      <c r="G12" s="11">
        <f>Table9[[#This Row],[0]]+Table9[[#This Row],[16357318533.0000]]</f>
        <v>130966373514</v>
      </c>
      <c r="H12" s="11">
        <f>141405576231+24484977612</f>
        <v>165890553843</v>
      </c>
      <c r="I12" s="11">
        <v>0</v>
      </c>
      <c r="J12" s="11">
        <f>Table9[[#This Row],[Column9]]+Table9[[#This Row],[51286718747.0000]]</f>
        <v>165890553843</v>
      </c>
    </row>
    <row r="13" spans="1:10" ht="23.1" customHeight="1">
      <c r="A13" s="10" t="s">
        <v>238</v>
      </c>
      <c r="B13" s="17" t="s">
        <v>239</v>
      </c>
      <c r="C13" s="17" t="s">
        <v>240</v>
      </c>
      <c r="D13" s="17" t="s">
        <v>231</v>
      </c>
      <c r="E13" s="11">
        <v>0</v>
      </c>
      <c r="F13" s="11">
        <v>0</v>
      </c>
      <c r="G13" s="11">
        <f>Table9[[#This Row],[0]]+Table9[[#This Row],[16357318533.0000]]</f>
        <v>0</v>
      </c>
      <c r="H13" s="11">
        <v>2089759063</v>
      </c>
      <c r="I13" s="11">
        <v>0</v>
      </c>
      <c r="J13" s="11">
        <f>Table9[[#This Row],[Column9]]+Table9[[#This Row],[51286718747.0000]]</f>
        <v>2089759063</v>
      </c>
    </row>
    <row r="14" spans="1:10" ht="23.1" customHeight="1">
      <c r="A14" s="10" t="s">
        <v>100</v>
      </c>
      <c r="B14" s="17" t="s">
        <v>241</v>
      </c>
      <c r="C14" s="17" t="s">
        <v>102</v>
      </c>
      <c r="D14" s="17" t="s">
        <v>231</v>
      </c>
      <c r="E14" s="11">
        <v>95826365231</v>
      </c>
      <c r="F14" s="11">
        <v>0</v>
      </c>
      <c r="G14" s="11">
        <f>Table9[[#This Row],[0]]+Table9[[#This Row],[16357318533.0000]]</f>
        <v>95826365231</v>
      </c>
      <c r="H14" s="11">
        <v>352370002458</v>
      </c>
      <c r="I14" s="11">
        <v>0</v>
      </c>
      <c r="J14" s="11">
        <f>Table9[[#This Row],[Column9]]+Table9[[#This Row],[51286718747.0000]]</f>
        <v>352370002458</v>
      </c>
    </row>
    <row r="15" spans="1:10" ht="23.1" customHeight="1">
      <c r="A15" s="10" t="s">
        <v>87</v>
      </c>
      <c r="B15" s="17" t="s">
        <v>242</v>
      </c>
      <c r="C15" s="17" t="s">
        <v>90</v>
      </c>
      <c r="D15" s="17" t="s">
        <v>231</v>
      </c>
      <c r="E15" s="11">
        <v>4692273050</v>
      </c>
      <c r="F15" s="11">
        <v>0</v>
      </c>
      <c r="G15" s="11">
        <f>Table9[[#This Row],[0]]+Table9[[#This Row],[16357318533.0000]]</f>
        <v>4692273050</v>
      </c>
      <c r="H15" s="11">
        <v>4692273050</v>
      </c>
      <c r="I15" s="11">
        <v>0</v>
      </c>
      <c r="J15" s="11">
        <f>Table9[[#This Row],[Column9]]+Table9[[#This Row],[51286718747.0000]]</f>
        <v>4692273050</v>
      </c>
    </row>
    <row r="16" spans="1:10" ht="23.1" customHeight="1">
      <c r="A16" s="10" t="s">
        <v>91</v>
      </c>
      <c r="B16" s="17" t="s">
        <v>243</v>
      </c>
      <c r="C16" s="17" t="s">
        <v>93</v>
      </c>
      <c r="D16" s="17" t="s">
        <v>231</v>
      </c>
      <c r="E16" s="11">
        <v>9259368518</v>
      </c>
      <c r="F16" s="11">
        <v>0</v>
      </c>
      <c r="G16" s="11">
        <f>Table9[[#This Row],[0]]+Table9[[#This Row],[16357318533.0000]]</f>
        <v>9259368518</v>
      </c>
      <c r="H16" s="11">
        <v>38768749714</v>
      </c>
      <c r="I16" s="11">
        <v>0</v>
      </c>
      <c r="J16" s="11">
        <f>Table9[[#This Row],[Column9]]+Table9[[#This Row],[51286718747.0000]]</f>
        <v>38768749714</v>
      </c>
    </row>
    <row r="17" spans="1:10" ht="23.1" customHeight="1">
      <c r="A17" s="10" t="s">
        <v>110</v>
      </c>
      <c r="B17" s="17" t="s">
        <v>230</v>
      </c>
      <c r="C17" s="17" t="s">
        <v>112</v>
      </c>
      <c r="D17" s="17" t="s">
        <v>231</v>
      </c>
      <c r="E17" s="11">
        <v>6932051028</v>
      </c>
      <c r="F17" s="11">
        <v>0</v>
      </c>
      <c r="G17" s="11">
        <f>Table9[[#This Row],[0]]+Table9[[#This Row],[16357318533.0000]]</f>
        <v>6932051028</v>
      </c>
      <c r="H17" s="11">
        <v>6932051028</v>
      </c>
      <c r="I17" s="11">
        <v>0</v>
      </c>
      <c r="J17" s="11">
        <f>Table9[[#This Row],[Column9]]+Table9[[#This Row],[51286718747.0000]]</f>
        <v>6932051028</v>
      </c>
    </row>
    <row r="18" spans="1:10" ht="23.1" customHeight="1">
      <c r="A18" s="10" t="s">
        <v>183</v>
      </c>
      <c r="B18" s="17" t="s">
        <v>244</v>
      </c>
      <c r="C18" s="17" t="s">
        <v>114</v>
      </c>
      <c r="D18" s="17">
        <v>22.5</v>
      </c>
      <c r="E18" s="11">
        <v>0</v>
      </c>
      <c r="F18" s="11">
        <v>0</v>
      </c>
      <c r="G18" s="11">
        <f>Table9[[#This Row],[0]]+Table9[[#This Row],[16357318533.0000]]</f>
        <v>0</v>
      </c>
      <c r="H18" s="11">
        <v>979452054</v>
      </c>
      <c r="I18" s="11">
        <v>0</v>
      </c>
      <c r="J18" s="11">
        <f>Table9[[#This Row],[Column9]]+Table9[[#This Row],[51286718747.0000]]</f>
        <v>979452054</v>
      </c>
    </row>
    <row r="19" spans="1:10" ht="23.1" customHeight="1">
      <c r="A19" s="10" t="s">
        <v>179</v>
      </c>
      <c r="B19" s="17" t="s">
        <v>244</v>
      </c>
      <c r="C19" s="17" t="s">
        <v>114</v>
      </c>
      <c r="D19" s="17">
        <v>22.5</v>
      </c>
      <c r="E19" s="11">
        <v>0</v>
      </c>
      <c r="F19" s="11">
        <v>0</v>
      </c>
      <c r="G19" s="11">
        <f>Table9[[#This Row],[0]]+Table9[[#This Row],[16357318533.0000]]</f>
        <v>0</v>
      </c>
      <c r="H19" s="11">
        <v>1749041096</v>
      </c>
      <c r="I19" s="11">
        <v>0</v>
      </c>
      <c r="J19" s="11">
        <f>Table9[[#This Row],[Column9]]+Table9[[#This Row],[51286718747.0000]]</f>
        <v>1749041096</v>
      </c>
    </row>
    <row r="20" spans="1:10" ht="23.1" customHeight="1">
      <c r="A20" s="10" t="s">
        <v>178</v>
      </c>
      <c r="B20" s="17" t="s">
        <v>245</v>
      </c>
      <c r="C20" s="17" t="s">
        <v>114</v>
      </c>
      <c r="D20" s="17">
        <v>10</v>
      </c>
      <c r="E20" s="11">
        <v>315309</v>
      </c>
      <c r="F20" s="11">
        <v>0</v>
      </c>
      <c r="G20" s="11">
        <f>Table9[[#This Row],[0]]+Table9[[#This Row],[16357318533.0000]]</f>
        <v>315309</v>
      </c>
      <c r="H20" s="11">
        <v>1558595</v>
      </c>
      <c r="I20" s="11">
        <v>0</v>
      </c>
      <c r="J20" s="11">
        <f>Table9[[#This Row],[Column9]]+Table9[[#This Row],[51286718747.0000]]</f>
        <v>1558595</v>
      </c>
    </row>
    <row r="21" spans="1:10" ht="23.1" customHeight="1">
      <c r="A21" s="10" t="s">
        <v>176</v>
      </c>
      <c r="B21" s="17" t="s">
        <v>244</v>
      </c>
      <c r="C21" s="17" t="s">
        <v>114</v>
      </c>
      <c r="D21" s="17">
        <v>22.5</v>
      </c>
      <c r="E21" s="11">
        <v>0</v>
      </c>
      <c r="F21" s="11">
        <v>0</v>
      </c>
      <c r="G21" s="11">
        <f>Table9[[#This Row],[0]]+Table9[[#This Row],[16357318533.0000]]</f>
        <v>0</v>
      </c>
      <c r="H21" s="11">
        <v>86419726049</v>
      </c>
      <c r="I21" s="11">
        <v>135022348</v>
      </c>
      <c r="J21" s="11">
        <f>Table9[[#This Row],[Column9]]+Table9[[#This Row],[51286718747.0000]]</f>
        <v>86554748397</v>
      </c>
    </row>
    <row r="22" spans="1:10" ht="23.1" customHeight="1">
      <c r="A22" s="10" t="s">
        <v>174</v>
      </c>
      <c r="B22" s="17" t="s">
        <v>246</v>
      </c>
      <c r="C22" s="17" t="s">
        <v>114</v>
      </c>
      <c r="D22" s="17">
        <v>22.5</v>
      </c>
      <c r="E22" s="11">
        <v>0</v>
      </c>
      <c r="F22" s="11">
        <v>0</v>
      </c>
      <c r="G22" s="11">
        <f>Table9[[#This Row],[0]]+Table9[[#This Row],[16357318533.0000]]</f>
        <v>0</v>
      </c>
      <c r="H22" s="11">
        <v>19397260273</v>
      </c>
      <c r="I22" s="11">
        <v>0</v>
      </c>
      <c r="J22" s="11">
        <f>Table9[[#This Row],[Column9]]+Table9[[#This Row],[51286718747.0000]]</f>
        <v>19397260273</v>
      </c>
    </row>
    <row r="23" spans="1:10" ht="23.1" customHeight="1">
      <c r="A23" s="10" t="s">
        <v>171</v>
      </c>
      <c r="B23" s="17" t="s">
        <v>247</v>
      </c>
      <c r="C23" s="17" t="s">
        <v>114</v>
      </c>
      <c r="D23" s="17">
        <v>10</v>
      </c>
      <c r="E23" s="11">
        <v>4953</v>
      </c>
      <c r="F23" s="11">
        <v>0</v>
      </c>
      <c r="G23" s="11">
        <f>Table9[[#This Row],[0]]+Table9[[#This Row],[16357318533.0000]]</f>
        <v>4953</v>
      </c>
      <c r="H23" s="11">
        <v>50977658</v>
      </c>
      <c r="I23" s="11">
        <v>0</v>
      </c>
      <c r="J23" s="11">
        <f>Table9[[#This Row],[Column9]]+Table9[[#This Row],[51286718747.0000]]</f>
        <v>50977658</v>
      </c>
    </row>
    <row r="24" spans="1:10" ht="23.1" customHeight="1">
      <c r="A24" s="10" t="s">
        <v>169</v>
      </c>
      <c r="B24" s="17" t="s">
        <v>248</v>
      </c>
      <c r="C24" s="17" t="s">
        <v>114</v>
      </c>
      <c r="D24" s="17">
        <v>22.5</v>
      </c>
      <c r="E24" s="11">
        <v>9936986295</v>
      </c>
      <c r="F24" s="11">
        <v>0</v>
      </c>
      <c r="G24" s="11">
        <f>Table9[[#This Row],[0]]+Table9[[#This Row],[16357318533.0000]]</f>
        <v>9936986295</v>
      </c>
      <c r="H24" s="11">
        <v>16668493140</v>
      </c>
      <c r="I24" s="11">
        <v>-54876414</v>
      </c>
      <c r="J24" s="11">
        <f>Table9[[#This Row],[Column9]]+Table9[[#This Row],[51286718747.0000]]</f>
        <v>16613616726</v>
      </c>
    </row>
    <row r="25" spans="1:10" ht="23.1" customHeight="1">
      <c r="A25" s="10" t="s">
        <v>185</v>
      </c>
      <c r="B25" s="17" t="s">
        <v>114</v>
      </c>
      <c r="C25" s="17" t="s">
        <v>114</v>
      </c>
      <c r="D25" s="17">
        <v>22.5</v>
      </c>
      <c r="E25" s="11">
        <v>4684931505</v>
      </c>
      <c r="F25" s="11">
        <v>-60810360</v>
      </c>
      <c r="G25" s="11">
        <f>Table9[[#This Row],[0]]+Table9[[#This Row],[16357318533.0000]]</f>
        <v>4624121145</v>
      </c>
      <c r="H25" s="11">
        <v>4684931505</v>
      </c>
      <c r="I25" s="11">
        <v>-60810360</v>
      </c>
      <c r="J25" s="11">
        <f>Table9[[#This Row],[Column9]]+Table9[[#This Row],[51286718747.0000]]</f>
        <v>4624121145</v>
      </c>
    </row>
    <row r="26" spans="1:10" ht="23.1" customHeight="1">
      <c r="A26" s="10" t="s">
        <v>166</v>
      </c>
      <c r="B26" s="17" t="s">
        <v>246</v>
      </c>
      <c r="C26" s="17" t="s">
        <v>114</v>
      </c>
      <c r="D26" s="17">
        <v>22.5</v>
      </c>
      <c r="E26" s="11">
        <v>0</v>
      </c>
      <c r="F26" s="11">
        <v>0</v>
      </c>
      <c r="G26" s="11">
        <f>Table9[[#This Row],[0]]+Table9[[#This Row],[16357318533.0000]]</f>
        <v>0</v>
      </c>
      <c r="H26" s="11">
        <v>11301369863</v>
      </c>
      <c r="I26" s="11">
        <v>0</v>
      </c>
      <c r="J26" s="11">
        <f>Table9[[#This Row],[Column9]]+Table9[[#This Row],[51286718747.0000]]</f>
        <v>11301369863</v>
      </c>
    </row>
    <row r="27" spans="1:10" ht="23.1" customHeight="1" thickBot="1">
      <c r="A27" s="10" t="s">
        <v>52</v>
      </c>
      <c r="B27" s="17"/>
      <c r="C27" s="17"/>
      <c r="D27" s="17"/>
      <c r="E27" s="32">
        <f>SUM(E7:E26)</f>
        <v>331216287442</v>
      </c>
      <c r="F27" s="32">
        <f t="shared" ref="F27:J27" si="0">SUM(F7:F26)</f>
        <v>-60810360</v>
      </c>
      <c r="G27" s="32">
        <f>SUM(G7:G26)</f>
        <v>331155477082</v>
      </c>
      <c r="H27" s="32">
        <f t="shared" si="0"/>
        <v>1035301826983</v>
      </c>
      <c r="I27" s="32">
        <f t="shared" si="0"/>
        <v>19335574</v>
      </c>
      <c r="J27" s="32">
        <f t="shared" si="0"/>
        <v>1035321162557</v>
      </c>
    </row>
    <row r="28" spans="1:10" ht="23.1" customHeight="1" thickTop="1">
      <c r="A28" s="10" t="s">
        <v>53</v>
      </c>
      <c r="B28" s="10"/>
      <c r="C28" s="10"/>
      <c r="D28" s="10"/>
      <c r="E28" s="12"/>
      <c r="F28" s="12"/>
      <c r="G28" s="12"/>
      <c r="H28" s="12"/>
      <c r="I28" s="12"/>
      <c r="J28" s="12"/>
    </row>
    <row r="29" spans="1:10">
      <c r="E29" s="43"/>
      <c r="H29" s="43"/>
    </row>
    <row r="30" spans="1:10">
      <c r="E30" s="43"/>
      <c r="H30" s="43"/>
    </row>
    <row r="31" spans="1:10">
      <c r="E31" s="43"/>
      <c r="H31" s="43"/>
    </row>
    <row r="32" spans="1:10">
      <c r="E32" s="44"/>
      <c r="H32" s="44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0</vt:lpstr>
      <vt:lpstr> سهام و صندوق‌های سرمایه‌گذاری</vt:lpstr>
      <vt:lpstr>اوراق تبعی</vt:lpstr>
      <vt:lpstr>اوراق</vt:lpstr>
      <vt:lpstr>تعدیل قیمت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'0'!Print_Area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Mohammad Nikomaram</cp:lastModifiedBy>
  <cp:lastPrinted>2024-08-27T09:09:03Z</cp:lastPrinted>
  <dcterms:created xsi:type="dcterms:W3CDTF">2017-11-22T14:26:20Z</dcterms:created>
  <dcterms:modified xsi:type="dcterms:W3CDTF">2024-08-28T11:29:08Z</dcterms:modified>
</cp:coreProperties>
</file>