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Y:\AF\حسابداری صندوق\9-گیتی\عملیات حسابداری\گزارش پرتفوی\1404\10\1404.10.30\"/>
    </mc:Choice>
  </mc:AlternateContent>
  <xr:revisionPtr revIDLastSave="0" documentId="13_ncr:1_{5CF44F2E-739A-4D6F-BEA9-0222BC97DEA8}" xr6:coauthVersionLast="47" xr6:coauthVersionMax="47" xr10:uidLastSave="{00000000-0000-0000-0000-000000000000}"/>
  <bookViews>
    <workbookView xWindow="-120" yWindow="-120" windowWidth="29040" windowHeight="15840" tabRatio="688" firstSheet="3" activeTab="5" xr2:uid="{00000000-000D-0000-FFFF-FFFF00000000}"/>
  </bookViews>
  <sheets>
    <sheet name="صورت وضعیت پرتفوی" sheetId="25" r:id="rId1"/>
    <sheet name=" سهام" sheetId="1" r:id="rId2"/>
    <sheet name="اوراق" sheetId="3" r:id="rId3"/>
    <sheet name="تعدیل قیمت" sheetId="17" r:id="rId4"/>
    <sheet name="سپرده" sheetId="2" r:id="rId5"/>
    <sheet name="درآمدها" sheetId="11" r:id="rId6"/>
    <sheet name="درآمد سرمایه گذاری در سهام" sheetId="5" r:id="rId7"/>
    <sheet name="درآمد سرمایه گذاری در اوراق بها" sheetId="6" r:id="rId8"/>
    <sheet name="درآمد سپرده بانکی" sheetId="7" r:id="rId9"/>
    <sheet name="سایر درآمدها" sheetId="8" r:id="rId10"/>
    <sheet name="درآمد سود ترجیجی" sheetId="26" r:id="rId11"/>
    <sheet name="سود سهام" sheetId="27" r:id="rId12"/>
    <sheet name="سود اوراق" sheetId="13" r:id="rId13"/>
    <sheet name="سود سپرده بانکی" sheetId="24" r:id="rId14"/>
    <sheet name="درآمد ناشی از تغییر قیمت  " sheetId="14" r:id="rId15"/>
    <sheet name="درآمد ناشی ازفروش" sheetId="15" r:id="rId16"/>
  </sheets>
  <externalReferences>
    <externalReference r:id="rId17"/>
  </externalReferences>
  <definedNames>
    <definedName name="_xlnm._FilterDatabase" localSheetId="8" hidden="1">'درآمد سپرده بانکی'!$A$8:$I$16</definedName>
    <definedName name="_xlnm._FilterDatabase" localSheetId="14" hidden="1">'درآمد ناشی از تغییر قیمت  '!$A$69:$Q$165</definedName>
    <definedName name="_xlnm._FilterDatabase" localSheetId="4" hidden="1">سپرده!$A$8:$K$15</definedName>
    <definedName name="_xlnm._FilterDatabase" localSheetId="13" hidden="1">'سود سپرده بانکی'!$A$8:$M$15</definedName>
    <definedName name="_xlnm.Print_Area" localSheetId="1">' سهام'!$A$1:$Z$45</definedName>
    <definedName name="_xlnm.Print_Area" localSheetId="2">اوراق!$A$1:$AJ$19</definedName>
    <definedName name="_xlnm.Print_Area" localSheetId="3">'تعدیل قیمت'!$A$1:$J$19</definedName>
    <definedName name="_xlnm.Print_Area" localSheetId="8">'درآمد سپرده بانکی'!$A$1:$J$18</definedName>
    <definedName name="_xlnm.Print_Area" localSheetId="7">'درآمد سرمایه گذاری در اوراق بها'!$A$1:$V$26</definedName>
    <definedName name="_xlnm.Print_Area" localSheetId="6">'درآمد سرمایه گذاری در سهام'!$A$1:$U$300</definedName>
    <definedName name="_xlnm.Print_Area" localSheetId="10">'درآمد سود ترجیجی'!$A$1:$I$22</definedName>
    <definedName name="_xlnm.Print_Area" localSheetId="14">'درآمد ناشی از تغییر قیمت  '!$A$1:$Q$211</definedName>
    <definedName name="_xlnm.Print_Area" localSheetId="15">'درآمد ناشی ازفروش'!$A$1:$R$237</definedName>
    <definedName name="_xlnm.Print_Area" localSheetId="5">درآمدها!$A$1:$J$13</definedName>
    <definedName name="_xlnm.Print_Area" localSheetId="9">'سایر درآمدها'!$A$1:$F$12</definedName>
    <definedName name="_xlnm.Print_Area" localSheetId="4">سپرده!$A$1:$L$17</definedName>
    <definedName name="_xlnm.Print_Area" localSheetId="12">'سود اوراق'!$A$1:$N$24</definedName>
    <definedName name="_xlnm.Print_Area" localSheetId="13">'سود سپرده بانکی'!$A$1:$N$17</definedName>
    <definedName name="_xlnm.Print_Area" localSheetId="11">'سود سهام'!$A$1:$N$13</definedName>
    <definedName name="_xlnm.Print_Area" localSheetId="0">'صورت وضعیت پرتفوی'!$A$1:$H$26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8" i="3" l="1"/>
  <c r="AE18" i="3"/>
  <c r="E12" i="11"/>
  <c r="Q301" i="5"/>
  <c r="Q302" i="5" s="1"/>
  <c r="O240" i="15"/>
  <c r="M301" i="5"/>
  <c r="G301" i="5"/>
  <c r="I240" i="15"/>
  <c r="S298" i="5"/>
  <c r="S297" i="5"/>
  <c r="S296" i="5"/>
  <c r="S295" i="5"/>
  <c r="S294" i="5"/>
  <c r="S293" i="5"/>
  <c r="S292" i="5"/>
  <c r="S291" i="5"/>
  <c r="S290" i="5"/>
  <c r="G28" i="6"/>
  <c r="Q193" i="15"/>
  <c r="I193" i="15"/>
  <c r="S48" i="15"/>
  <c r="T48" i="15" s="1"/>
  <c r="T35" i="15"/>
  <c r="S35" i="15"/>
  <c r="U35" i="15"/>
  <c r="V35" i="15" s="1"/>
  <c r="S36" i="15"/>
  <c r="T36" i="15" s="1"/>
  <c r="U36" i="15"/>
  <c r="V36" i="15" s="1"/>
  <c r="S37" i="15"/>
  <c r="T37" i="15" s="1"/>
  <c r="U37" i="15"/>
  <c r="V37" i="15" s="1"/>
  <c r="S38" i="15"/>
  <c r="T38" i="15" s="1"/>
  <c r="U38" i="15"/>
  <c r="V38" i="15" s="1"/>
  <c r="S39" i="15"/>
  <c r="T39" i="15" s="1"/>
  <c r="U39" i="15"/>
  <c r="V39" i="15" s="1"/>
  <c r="S40" i="15"/>
  <c r="T40" i="15" s="1"/>
  <c r="U40" i="15"/>
  <c r="V40" i="15" s="1"/>
  <c r="S41" i="15"/>
  <c r="T41" i="15" s="1"/>
  <c r="U41" i="15"/>
  <c r="V41" i="15" s="1"/>
  <c r="S42" i="15"/>
  <c r="T42" i="15" s="1"/>
  <c r="U42" i="15"/>
  <c r="V42" i="15" s="1"/>
  <c r="S43" i="15"/>
  <c r="T43" i="15" s="1"/>
  <c r="U43" i="15"/>
  <c r="V43" i="15" s="1"/>
  <c r="S44" i="15"/>
  <c r="T44" i="15"/>
  <c r="U44" i="15"/>
  <c r="V44" i="15" s="1"/>
  <c r="S45" i="15"/>
  <c r="T45" i="15" s="1"/>
  <c r="U45" i="15"/>
  <c r="V45" i="15" s="1"/>
  <c r="S46" i="15"/>
  <c r="T46" i="15" s="1"/>
  <c r="U46" i="15"/>
  <c r="V46" i="15" s="1"/>
  <c r="S47" i="15"/>
  <c r="T47" i="15"/>
  <c r="U47" i="15"/>
  <c r="V47" i="15" s="1"/>
  <c r="U48" i="15"/>
  <c r="V48" i="15" s="1"/>
  <c r="S49" i="15"/>
  <c r="T49" i="15" s="1"/>
  <c r="U49" i="15"/>
  <c r="V49" i="15" s="1"/>
  <c r="S50" i="15"/>
  <c r="T50" i="15" s="1"/>
  <c r="U50" i="15"/>
  <c r="V50" i="15" s="1"/>
  <c r="S51" i="15"/>
  <c r="T51" i="15" s="1"/>
  <c r="U51" i="15"/>
  <c r="V51" i="15" s="1"/>
  <c r="S63" i="15"/>
  <c r="T63" i="15" s="1"/>
  <c r="U63" i="15"/>
  <c r="V63" i="15" s="1"/>
  <c r="S64" i="15"/>
  <c r="T64" i="15" s="1"/>
  <c r="U64" i="15"/>
  <c r="V64" i="15" s="1"/>
  <c r="S65" i="15"/>
  <c r="T65" i="15" s="1"/>
  <c r="U65" i="15"/>
  <c r="V65" i="15" s="1"/>
  <c r="S66" i="15"/>
  <c r="T66" i="15" s="1"/>
  <c r="U66" i="15"/>
  <c r="V66" i="15" s="1"/>
  <c r="S67" i="15"/>
  <c r="T67" i="15" s="1"/>
  <c r="U67" i="15"/>
  <c r="V67" i="15" s="1"/>
  <c r="S68" i="15"/>
  <c r="T68" i="15" s="1"/>
  <c r="U68" i="15"/>
  <c r="V68" i="15" s="1"/>
  <c r="S69" i="15"/>
  <c r="T69" i="15" s="1"/>
  <c r="U69" i="15"/>
  <c r="V69" i="15" s="1"/>
  <c r="S70" i="15"/>
  <c r="T70" i="15" s="1"/>
  <c r="U70" i="15"/>
  <c r="V70" i="15" s="1"/>
  <c r="S71" i="15"/>
  <c r="T71" i="15" s="1"/>
  <c r="U71" i="15"/>
  <c r="V71" i="15" s="1"/>
  <c r="S72" i="15"/>
  <c r="T72" i="15" s="1"/>
  <c r="U72" i="15"/>
  <c r="V72" i="15" s="1"/>
  <c r="S73" i="15"/>
  <c r="T73" i="15" s="1"/>
  <c r="U73" i="15"/>
  <c r="V73" i="15" s="1"/>
  <c r="S74" i="15"/>
  <c r="T74" i="15" s="1"/>
  <c r="U74" i="15"/>
  <c r="V74" i="15" s="1"/>
  <c r="S75" i="15"/>
  <c r="T75" i="15" s="1"/>
  <c r="U75" i="15"/>
  <c r="V75" i="15" s="1"/>
  <c r="S76" i="15"/>
  <c r="T76" i="15" s="1"/>
  <c r="U76" i="15"/>
  <c r="V76" i="15" s="1"/>
  <c r="S77" i="15"/>
  <c r="T77" i="15" s="1"/>
  <c r="U77" i="15"/>
  <c r="V77" i="15" s="1"/>
  <c r="S78" i="15"/>
  <c r="T78" i="15" s="1"/>
  <c r="U78" i="15"/>
  <c r="V78" i="15" s="1"/>
  <c r="S79" i="15"/>
  <c r="T79" i="15" s="1"/>
  <c r="U79" i="15"/>
  <c r="V79" i="15" s="1"/>
  <c r="S80" i="15"/>
  <c r="T80" i="15" s="1"/>
  <c r="U80" i="15"/>
  <c r="V80" i="15" s="1"/>
  <c r="S93" i="15"/>
  <c r="T93" i="15" s="1"/>
  <c r="U93" i="15"/>
  <c r="V93" i="15" s="1"/>
  <c r="S94" i="15"/>
  <c r="T94" i="15" s="1"/>
  <c r="U94" i="15"/>
  <c r="V94" i="15" s="1"/>
  <c r="S95" i="15"/>
  <c r="T95" i="15" s="1"/>
  <c r="U95" i="15"/>
  <c r="V95" i="15" s="1"/>
  <c r="S96" i="15"/>
  <c r="T96" i="15" s="1"/>
  <c r="U96" i="15"/>
  <c r="V96" i="15" s="1"/>
  <c r="S97" i="15"/>
  <c r="T97" i="15" s="1"/>
  <c r="U97" i="15"/>
  <c r="V97" i="15" s="1"/>
  <c r="S98" i="15"/>
  <c r="T98" i="15" s="1"/>
  <c r="U98" i="15"/>
  <c r="V98" i="15" s="1"/>
  <c r="S99" i="15"/>
  <c r="T99" i="15" s="1"/>
  <c r="U99" i="15"/>
  <c r="V99" i="15" s="1"/>
  <c r="S100" i="15"/>
  <c r="T100" i="15" s="1"/>
  <c r="U100" i="15"/>
  <c r="V100" i="15" s="1"/>
  <c r="S101" i="15"/>
  <c r="T101" i="15" s="1"/>
  <c r="U101" i="15"/>
  <c r="V101" i="15" s="1"/>
  <c r="S102" i="15"/>
  <c r="T102" i="15" s="1"/>
  <c r="U102" i="15"/>
  <c r="V102" i="15" s="1"/>
  <c r="S103" i="15"/>
  <c r="T103" i="15" s="1"/>
  <c r="U103" i="15"/>
  <c r="V103" i="15" s="1"/>
  <c r="S104" i="15"/>
  <c r="T104" i="15" s="1"/>
  <c r="U104" i="15"/>
  <c r="V104" i="15" s="1"/>
  <c r="S105" i="15"/>
  <c r="T105" i="15" s="1"/>
  <c r="U105" i="15"/>
  <c r="V105" i="15" s="1"/>
  <c r="S106" i="15"/>
  <c r="T106" i="15" s="1"/>
  <c r="U106" i="15"/>
  <c r="V106" i="15" s="1"/>
  <c r="S107" i="15"/>
  <c r="T107" i="15" s="1"/>
  <c r="U107" i="15"/>
  <c r="V107" i="15"/>
  <c r="S108" i="15"/>
  <c r="T108" i="15"/>
  <c r="U108" i="15"/>
  <c r="V108" i="15" s="1"/>
  <c r="S109" i="15"/>
  <c r="T109" i="15" s="1"/>
  <c r="U109" i="15"/>
  <c r="V109" i="15" s="1"/>
  <c r="S110" i="15"/>
  <c r="T110" i="15" s="1"/>
  <c r="U110" i="15"/>
  <c r="V110" i="15" s="1"/>
  <c r="S122" i="15"/>
  <c r="T122" i="15" s="1"/>
  <c r="U122" i="15"/>
  <c r="V122" i="15" s="1"/>
  <c r="S123" i="15"/>
  <c r="T123" i="15" s="1"/>
  <c r="U123" i="15"/>
  <c r="V123" i="15" s="1"/>
  <c r="S124" i="15"/>
  <c r="T124" i="15" s="1"/>
  <c r="U124" i="15"/>
  <c r="V124" i="15" s="1"/>
  <c r="S125" i="15"/>
  <c r="T125" i="15" s="1"/>
  <c r="U125" i="15"/>
  <c r="V125" i="15" s="1"/>
  <c r="S126" i="15"/>
  <c r="T126" i="15" s="1"/>
  <c r="U126" i="15"/>
  <c r="V126" i="15" s="1"/>
  <c r="S127" i="15"/>
  <c r="T127" i="15" s="1"/>
  <c r="U127" i="15"/>
  <c r="V127" i="15" s="1"/>
  <c r="S128" i="15"/>
  <c r="T128" i="15" s="1"/>
  <c r="U128" i="15"/>
  <c r="V128" i="15" s="1"/>
  <c r="S129" i="15"/>
  <c r="T129" i="15" s="1"/>
  <c r="U129" i="15"/>
  <c r="V129" i="15" s="1"/>
  <c r="S130" i="15"/>
  <c r="T130" i="15" s="1"/>
  <c r="U130" i="15"/>
  <c r="V130" i="15" s="1"/>
  <c r="S131" i="15"/>
  <c r="T131" i="15" s="1"/>
  <c r="U131" i="15"/>
  <c r="V131" i="15"/>
  <c r="S132" i="15"/>
  <c r="T132" i="15" s="1"/>
  <c r="U132" i="15"/>
  <c r="V132" i="15" s="1"/>
  <c r="S133" i="15"/>
  <c r="T133" i="15" s="1"/>
  <c r="U133" i="15"/>
  <c r="V133" i="15" s="1"/>
  <c r="S134" i="15"/>
  <c r="T134" i="15" s="1"/>
  <c r="U134" i="15"/>
  <c r="V134" i="15" s="1"/>
  <c r="S135" i="15"/>
  <c r="T135" i="15" s="1"/>
  <c r="U135" i="15"/>
  <c r="V135" i="15" s="1"/>
  <c r="S136" i="15"/>
  <c r="T136" i="15" s="1"/>
  <c r="U136" i="15"/>
  <c r="V136" i="15" s="1"/>
  <c r="S137" i="15"/>
  <c r="T137" i="15" s="1"/>
  <c r="U137" i="15"/>
  <c r="V137" i="15" s="1"/>
  <c r="S138" i="15"/>
  <c r="T138" i="15" s="1"/>
  <c r="U138" i="15"/>
  <c r="V138" i="15" s="1"/>
  <c r="S139" i="15"/>
  <c r="T139" i="15" s="1"/>
  <c r="U139" i="15"/>
  <c r="V139" i="15" s="1"/>
  <c r="S151" i="15"/>
  <c r="T151" i="15" s="1"/>
  <c r="U151" i="15"/>
  <c r="V151" i="15" s="1"/>
  <c r="S152" i="15"/>
  <c r="T152" i="15" s="1"/>
  <c r="U152" i="15"/>
  <c r="V152" i="15" s="1"/>
  <c r="S153" i="15"/>
  <c r="T153" i="15" s="1"/>
  <c r="U153" i="15"/>
  <c r="V153" i="15" s="1"/>
  <c r="S154" i="15"/>
  <c r="T154" i="15" s="1"/>
  <c r="U154" i="15"/>
  <c r="V154" i="15" s="1"/>
  <c r="S155" i="15"/>
  <c r="T155" i="15" s="1"/>
  <c r="U155" i="15"/>
  <c r="V155" i="15" s="1"/>
  <c r="S156" i="15"/>
  <c r="T156" i="15" s="1"/>
  <c r="U156" i="15"/>
  <c r="V156" i="15" s="1"/>
  <c r="S157" i="15"/>
  <c r="T157" i="15" s="1"/>
  <c r="U157" i="15"/>
  <c r="V157" i="15" s="1"/>
  <c r="S158" i="15"/>
  <c r="T158" i="15" s="1"/>
  <c r="U158" i="15"/>
  <c r="V158" i="15" s="1"/>
  <c r="S159" i="15"/>
  <c r="T159" i="15" s="1"/>
  <c r="U159" i="15"/>
  <c r="V159" i="15" s="1"/>
  <c r="S160" i="15"/>
  <c r="T160" i="15" s="1"/>
  <c r="U160" i="15"/>
  <c r="V160" i="15" s="1"/>
  <c r="S161" i="15"/>
  <c r="T161" i="15" s="1"/>
  <c r="U161" i="15"/>
  <c r="V161" i="15" s="1"/>
  <c r="S162" i="15"/>
  <c r="T162" i="15" s="1"/>
  <c r="U162" i="15"/>
  <c r="V162" i="15" s="1"/>
  <c r="S163" i="15"/>
  <c r="T163" i="15" s="1"/>
  <c r="U163" i="15"/>
  <c r="V163" i="15" s="1"/>
  <c r="S164" i="15"/>
  <c r="T164" i="15" s="1"/>
  <c r="U164" i="15"/>
  <c r="V164" i="15" s="1"/>
  <c r="S165" i="15"/>
  <c r="T165" i="15" s="1"/>
  <c r="U165" i="15"/>
  <c r="V165" i="15" s="1"/>
  <c r="S166" i="15"/>
  <c r="T166" i="15" s="1"/>
  <c r="U166" i="15"/>
  <c r="V166" i="15" s="1"/>
  <c r="S167" i="15"/>
  <c r="T167" i="15" s="1"/>
  <c r="U167" i="15"/>
  <c r="V167" i="15" s="1"/>
  <c r="S179" i="15"/>
  <c r="T179" i="15" s="1"/>
  <c r="U179" i="15"/>
  <c r="V179" i="15" s="1"/>
  <c r="S180" i="15"/>
  <c r="T180" i="15" s="1"/>
  <c r="U180" i="15"/>
  <c r="V180" i="15" s="1"/>
  <c r="S181" i="15"/>
  <c r="T181" i="15" s="1"/>
  <c r="U181" i="15"/>
  <c r="V181" i="15" s="1"/>
  <c r="S182" i="15"/>
  <c r="T182" i="15" s="1"/>
  <c r="U182" i="15"/>
  <c r="V182" i="15" s="1"/>
  <c r="S183" i="15"/>
  <c r="T183" i="15" s="1"/>
  <c r="U183" i="15"/>
  <c r="V183" i="15" s="1"/>
  <c r="S184" i="15"/>
  <c r="T184" i="15" s="1"/>
  <c r="U184" i="15"/>
  <c r="V184" i="15" s="1"/>
  <c r="S185" i="15"/>
  <c r="T185" i="15" s="1"/>
  <c r="U185" i="15"/>
  <c r="V185" i="15" s="1"/>
  <c r="S186" i="15"/>
  <c r="T186" i="15" s="1"/>
  <c r="U186" i="15"/>
  <c r="V186" i="15" s="1"/>
  <c r="S187" i="15"/>
  <c r="T187" i="15" s="1"/>
  <c r="U187" i="15"/>
  <c r="V187" i="15" s="1"/>
  <c r="S188" i="15"/>
  <c r="T188" i="15" s="1"/>
  <c r="U188" i="15"/>
  <c r="V188" i="15" s="1"/>
  <c r="S189" i="15"/>
  <c r="T189" i="15" s="1"/>
  <c r="U189" i="15"/>
  <c r="V189" i="15" s="1"/>
  <c r="S190" i="15"/>
  <c r="T190" i="15" s="1"/>
  <c r="U190" i="15"/>
  <c r="V190" i="15" s="1"/>
  <c r="S191" i="15"/>
  <c r="T191" i="15" s="1"/>
  <c r="U191" i="15"/>
  <c r="V191" i="15" s="1"/>
  <c r="S192" i="15"/>
  <c r="T192" i="15" s="1"/>
  <c r="U192" i="15"/>
  <c r="V192" i="15" s="1"/>
  <c r="U34" i="15"/>
  <c r="V34" i="15" s="1"/>
  <c r="S34" i="15"/>
  <c r="T34" i="15" s="1"/>
  <c r="U205" i="15"/>
  <c r="V205" i="15" s="1"/>
  <c r="U206" i="15"/>
  <c r="V206" i="15" s="1"/>
  <c r="U207" i="15"/>
  <c r="V207" i="15" s="1"/>
  <c r="U208" i="15"/>
  <c r="V208" i="15" s="1"/>
  <c r="U209" i="15"/>
  <c r="V209" i="15" s="1"/>
  <c r="U210" i="15"/>
  <c r="V210" i="15" s="1"/>
  <c r="U211" i="15"/>
  <c r="V211" i="15" s="1"/>
  <c r="U212" i="15"/>
  <c r="V212" i="15" s="1"/>
  <c r="U213" i="15"/>
  <c r="V213" i="15" s="1"/>
  <c r="U214" i="15"/>
  <c r="V214" i="15" s="1"/>
  <c r="U215" i="15"/>
  <c r="V215" i="15" s="1"/>
  <c r="S205" i="15"/>
  <c r="T205" i="15" s="1"/>
  <c r="S206" i="15"/>
  <c r="T206" i="15" s="1"/>
  <c r="S207" i="15"/>
  <c r="T207" i="15" s="1"/>
  <c r="S208" i="15"/>
  <c r="T208" i="15" s="1"/>
  <c r="S209" i="15"/>
  <c r="T209" i="15" s="1"/>
  <c r="S210" i="15"/>
  <c r="T210" i="15" s="1"/>
  <c r="S211" i="15"/>
  <c r="T211" i="15" s="1"/>
  <c r="S212" i="15"/>
  <c r="T212" i="15" s="1"/>
  <c r="S213" i="15"/>
  <c r="T213" i="15" s="1"/>
  <c r="S214" i="15"/>
  <c r="T214" i="15" s="1"/>
  <c r="S215" i="15"/>
  <c r="T215" i="15" s="1"/>
  <c r="S216" i="15"/>
  <c r="T216" i="15" s="1"/>
  <c r="U204" i="15"/>
  <c r="V204" i="15" s="1"/>
  <c r="S204" i="15"/>
  <c r="T204" i="15" s="1"/>
  <c r="M218" i="15"/>
  <c r="O218" i="15"/>
  <c r="Q218" i="15"/>
  <c r="Q24" i="15"/>
  <c r="S25" i="15" s="1"/>
  <c r="E298" i="5"/>
  <c r="E297" i="5"/>
  <c r="E276" i="5"/>
  <c r="E275" i="5"/>
  <c r="E273" i="5"/>
  <c r="E271" i="5"/>
  <c r="E268" i="5"/>
  <c r="E31" i="5"/>
  <c r="I164" i="5"/>
  <c r="S164" i="5"/>
  <c r="I24" i="5"/>
  <c r="I25" i="5"/>
  <c r="S25" i="5"/>
  <c r="S46" i="5"/>
  <c r="S47" i="5"/>
  <c r="S48" i="5"/>
  <c r="S49" i="5"/>
  <c r="I46" i="5"/>
  <c r="I47" i="5"/>
  <c r="I48" i="5"/>
  <c r="I49" i="5"/>
  <c r="S24" i="5"/>
  <c r="S34" i="14"/>
  <c r="S51" i="5"/>
  <c r="I51" i="5"/>
  <c r="S23" i="6"/>
  <c r="I23" i="6"/>
  <c r="O60" i="14"/>
  <c r="G60" i="14"/>
  <c r="S71" i="14"/>
  <c r="T71" i="14" s="1"/>
  <c r="U87" i="14"/>
  <c r="S99" i="14"/>
  <c r="T99" i="14" s="1"/>
  <c r="U106" i="14"/>
  <c r="V106" i="14" s="1"/>
  <c r="U99" i="14"/>
  <c r="V99" i="14" s="1"/>
  <c r="T194" i="14"/>
  <c r="T191" i="14"/>
  <c r="S194" i="14"/>
  <c r="S191" i="14"/>
  <c r="Q191" i="14"/>
  <c r="O303" i="5" s="1"/>
  <c r="C210" i="14"/>
  <c r="E210" i="14"/>
  <c r="G210" i="14"/>
  <c r="K210" i="14"/>
  <c r="M210" i="14"/>
  <c r="O210" i="14"/>
  <c r="O36" i="14"/>
  <c r="M36" i="14"/>
  <c r="K36" i="14"/>
  <c r="G36" i="14"/>
  <c r="E36" i="14"/>
  <c r="C36" i="14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8" i="26"/>
  <c r="G19" i="7"/>
  <c r="I16" i="24"/>
  <c r="K16" i="24"/>
  <c r="M23" i="13"/>
  <c r="K23" i="13"/>
  <c r="I23" i="13"/>
  <c r="C23" i="13"/>
  <c r="E23" i="13"/>
  <c r="G23" i="13"/>
  <c r="M22" i="13"/>
  <c r="G22" i="13"/>
  <c r="G12" i="27"/>
  <c r="M12" i="27"/>
  <c r="K12" i="27"/>
  <c r="M10" i="27"/>
  <c r="M11" i="27"/>
  <c r="M9" i="27"/>
  <c r="I12" i="27"/>
  <c r="E12" i="27"/>
  <c r="G11" i="27"/>
  <c r="G9" i="27"/>
  <c r="C12" i="27"/>
  <c r="E11" i="8"/>
  <c r="C19" i="2"/>
  <c r="C16" i="2"/>
  <c r="I19" i="2"/>
  <c r="K19" i="2"/>
  <c r="M21" i="3"/>
  <c r="Q21" i="3"/>
  <c r="O21" i="3"/>
  <c r="O18" i="3"/>
  <c r="AA10" i="3"/>
  <c r="AA17" i="3"/>
  <c r="AA12" i="3"/>
  <c r="AA13" i="3"/>
  <c r="AA11" i="3"/>
  <c r="AA14" i="3"/>
  <c r="AA15" i="3"/>
  <c r="AA16" i="3"/>
  <c r="AA9" i="3"/>
  <c r="Y18" i="3"/>
  <c r="W18" i="3"/>
  <c r="O47" i="1"/>
  <c r="M47" i="1"/>
  <c r="M44" i="1"/>
  <c r="Y49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11" i="1"/>
  <c r="Y44" i="1" s="1"/>
  <c r="W49" i="1"/>
  <c r="W44" i="1"/>
  <c r="O44" i="1"/>
  <c r="E44" i="1"/>
  <c r="E47" i="1" s="1"/>
  <c r="Q2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11" i="1"/>
  <c r="K44" i="1"/>
  <c r="K47" i="1" s="1"/>
  <c r="I44" i="1"/>
  <c r="G44" i="1"/>
  <c r="G47" i="1" s="1"/>
  <c r="U44" i="1"/>
  <c r="Y50" i="1" l="1"/>
  <c r="C44" i="1"/>
  <c r="Q44" i="1"/>
  <c r="Q46" i="1" l="1"/>
  <c r="C47" i="1"/>
  <c r="Q47" i="1"/>
  <c r="A3" i="6" l="1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49" i="5"/>
  <c r="Q31" i="5"/>
  <c r="Q43" i="5" s="1"/>
  <c r="C301" i="5"/>
  <c r="I24" i="15"/>
  <c r="T25" i="15" s="1"/>
  <c r="I255" i="5"/>
  <c r="I256" i="5"/>
  <c r="G31" i="5"/>
  <c r="G43" i="5" s="1"/>
  <c r="S87" i="5"/>
  <c r="I187" i="5"/>
  <c r="I188" i="5"/>
  <c r="I189" i="5"/>
  <c r="I190" i="5"/>
  <c r="I191" i="5"/>
  <c r="I192" i="5"/>
  <c r="S187" i="5"/>
  <c r="S188" i="5"/>
  <c r="S189" i="5"/>
  <c r="S190" i="5"/>
  <c r="S191" i="5"/>
  <c r="S192" i="5"/>
  <c r="O31" i="5"/>
  <c r="O43" i="5" s="1"/>
  <c r="I88" i="5"/>
  <c r="I89" i="5"/>
  <c r="I90" i="5"/>
  <c r="I91" i="5"/>
  <c r="I92" i="5"/>
  <c r="I93" i="5"/>
  <c r="I94" i="5"/>
  <c r="S88" i="5"/>
  <c r="S89" i="5"/>
  <c r="S90" i="5"/>
  <c r="S91" i="5"/>
  <c r="S92" i="5"/>
  <c r="S93" i="5"/>
  <c r="S94" i="5"/>
  <c r="I253" i="5"/>
  <c r="I257" i="5"/>
  <c r="I259" i="5"/>
  <c r="I260" i="5"/>
  <c r="I261" i="5"/>
  <c r="I262" i="5"/>
  <c r="I263" i="5"/>
  <c r="I265" i="5"/>
  <c r="I290" i="5"/>
  <c r="I291" i="5"/>
  <c r="I292" i="5"/>
  <c r="I293" i="5"/>
  <c r="I294" i="5"/>
  <c r="I295" i="5"/>
  <c r="I296" i="5"/>
  <c r="E43" i="5"/>
  <c r="E67" i="5" s="1"/>
  <c r="I298" i="5"/>
  <c r="I297" i="5"/>
  <c r="I258" i="5"/>
  <c r="I269" i="5"/>
  <c r="I266" i="5"/>
  <c r="I252" i="5"/>
  <c r="I254" i="5"/>
  <c r="I264" i="5"/>
  <c r="I267" i="5"/>
  <c r="I270" i="5"/>
  <c r="I249" i="5"/>
  <c r="I251" i="5"/>
  <c r="I268" i="5"/>
  <c r="I271" i="5"/>
  <c r="I272" i="5"/>
  <c r="I273" i="5"/>
  <c r="I274" i="5"/>
  <c r="I275" i="5"/>
  <c r="I276" i="5"/>
  <c r="I250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18" i="5"/>
  <c r="I182" i="5"/>
  <c r="I183" i="5"/>
  <c r="I184" i="5"/>
  <c r="I185" i="5"/>
  <c r="I186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181" i="5"/>
  <c r="S182" i="5"/>
  <c r="S183" i="5"/>
  <c r="S184" i="5"/>
  <c r="S185" i="5"/>
  <c r="S186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181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5" i="5"/>
  <c r="I166" i="5"/>
  <c r="I167" i="5"/>
  <c r="I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5" i="5"/>
  <c r="S166" i="5"/>
  <c r="S167" i="5"/>
  <c r="S149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18" i="5"/>
  <c r="S101" i="5"/>
  <c r="S81" i="5"/>
  <c r="S82" i="5"/>
  <c r="S83" i="5"/>
  <c r="S84" i="5"/>
  <c r="S85" i="5"/>
  <c r="S86" i="5"/>
  <c r="S95" i="5"/>
  <c r="S96" i="5"/>
  <c r="S97" i="5"/>
  <c r="S98" i="5"/>
  <c r="S99" i="5"/>
  <c r="S100" i="5"/>
  <c r="S102" i="5"/>
  <c r="S103" i="5"/>
  <c r="S104" i="5"/>
  <c r="S80" i="5"/>
  <c r="I81" i="5"/>
  <c r="I82" i="5"/>
  <c r="I83" i="5"/>
  <c r="I84" i="5"/>
  <c r="I85" i="5"/>
  <c r="I86" i="5"/>
  <c r="I87" i="5"/>
  <c r="I95" i="5"/>
  <c r="I96" i="5"/>
  <c r="I97" i="5"/>
  <c r="I98" i="5"/>
  <c r="I99" i="5"/>
  <c r="I100" i="5"/>
  <c r="I101" i="5"/>
  <c r="I102" i="5"/>
  <c r="I103" i="5"/>
  <c r="I104" i="5"/>
  <c r="I80" i="5"/>
  <c r="I44" i="5"/>
  <c r="S45" i="5"/>
  <c r="S50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44" i="5"/>
  <c r="I45" i="5"/>
  <c r="I50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12" i="5"/>
  <c r="I13" i="5"/>
  <c r="I14" i="5"/>
  <c r="I15" i="5"/>
  <c r="I16" i="5"/>
  <c r="I17" i="5"/>
  <c r="I18" i="5"/>
  <c r="I19" i="5"/>
  <c r="I20" i="5"/>
  <c r="I21" i="5"/>
  <c r="I22" i="5"/>
  <c r="I23" i="5"/>
  <c r="I26" i="5"/>
  <c r="I27" i="5"/>
  <c r="I28" i="5"/>
  <c r="I29" i="5"/>
  <c r="I30" i="5"/>
  <c r="I11" i="5"/>
  <c r="S12" i="5"/>
  <c r="S13" i="5"/>
  <c r="S14" i="5"/>
  <c r="S15" i="5"/>
  <c r="S16" i="5"/>
  <c r="S17" i="5"/>
  <c r="S18" i="5"/>
  <c r="S19" i="5"/>
  <c r="S20" i="5"/>
  <c r="S21" i="5"/>
  <c r="S22" i="5"/>
  <c r="S23" i="5"/>
  <c r="S26" i="5"/>
  <c r="S27" i="5"/>
  <c r="S28" i="5"/>
  <c r="S29" i="5"/>
  <c r="S30" i="5"/>
  <c r="S11" i="5"/>
  <c r="S12" i="6"/>
  <c r="S13" i="6"/>
  <c r="S14" i="6"/>
  <c r="S15" i="6"/>
  <c r="S16" i="6"/>
  <c r="S17" i="6"/>
  <c r="S18" i="6"/>
  <c r="S19" i="6"/>
  <c r="S20" i="6"/>
  <c r="S21" i="6"/>
  <c r="S22" i="6"/>
  <c r="S24" i="6"/>
  <c r="S11" i="6"/>
  <c r="Q25" i="6"/>
  <c r="O25" i="6"/>
  <c r="G25" i="6"/>
  <c r="E25" i="6"/>
  <c r="C25" i="6"/>
  <c r="I24" i="6"/>
  <c r="I22" i="6"/>
  <c r="I21" i="6"/>
  <c r="I52" i="15"/>
  <c r="I62" i="15" s="1"/>
  <c r="I81" i="15" s="1"/>
  <c r="I92" i="15" s="1"/>
  <c r="I111" i="15" s="1"/>
  <c r="I121" i="15" s="1"/>
  <c r="I140" i="15" s="1"/>
  <c r="I150" i="15" s="1"/>
  <c r="I168" i="15" s="1"/>
  <c r="I178" i="15" s="1"/>
  <c r="C52" i="15"/>
  <c r="C62" i="15" s="1"/>
  <c r="C81" i="15" s="1"/>
  <c r="E52" i="15"/>
  <c r="E62" i="15" s="1"/>
  <c r="E81" i="15" s="1"/>
  <c r="E92" i="15" s="1"/>
  <c r="E111" i="15" s="1"/>
  <c r="E121" i="15" s="1"/>
  <c r="E140" i="15" s="1"/>
  <c r="E150" i="15" s="1"/>
  <c r="E168" i="15" s="1"/>
  <c r="E178" i="15" s="1"/>
  <c r="E193" i="15" s="1"/>
  <c r="G52" i="15"/>
  <c r="K52" i="15"/>
  <c r="K62" i="15" s="1"/>
  <c r="K81" i="15" s="1"/>
  <c r="K92" i="15" s="1"/>
  <c r="K111" i="15" s="1"/>
  <c r="K121" i="15" s="1"/>
  <c r="K140" i="15" s="1"/>
  <c r="K150" i="15" s="1"/>
  <c r="K168" i="15" s="1"/>
  <c r="K178" i="15" s="1"/>
  <c r="K193" i="15" s="1"/>
  <c r="M52" i="15"/>
  <c r="O52" i="15"/>
  <c r="O62" i="15" s="1"/>
  <c r="O81" i="15" s="1"/>
  <c r="O92" i="15" s="1"/>
  <c r="O111" i="15" s="1"/>
  <c r="O121" i="15" s="1"/>
  <c r="O140" i="15" s="1"/>
  <c r="O150" i="15" s="1"/>
  <c r="O168" i="15" s="1"/>
  <c r="O178" i="15" s="1"/>
  <c r="O193" i="15" s="1"/>
  <c r="Q52" i="15"/>
  <c r="Q62" i="15" s="1"/>
  <c r="Q81" i="15" s="1"/>
  <c r="Q92" i="15" s="1"/>
  <c r="Q111" i="15" s="1"/>
  <c r="Q121" i="15" s="1"/>
  <c r="Q140" i="15" s="1"/>
  <c r="Q150" i="15" s="1"/>
  <c r="Q168" i="15" s="1"/>
  <c r="Q178" i="15" s="1"/>
  <c r="G24" i="15"/>
  <c r="O24" i="15"/>
  <c r="E236" i="15"/>
  <c r="G236" i="15"/>
  <c r="C236" i="15"/>
  <c r="K236" i="15"/>
  <c r="M236" i="15"/>
  <c r="O236" i="15"/>
  <c r="Q236" i="15"/>
  <c r="M24" i="15"/>
  <c r="C24" i="15"/>
  <c r="E24" i="15"/>
  <c r="K24" i="15"/>
  <c r="C218" i="15"/>
  <c r="E218" i="15"/>
  <c r="G218" i="15"/>
  <c r="I218" i="15"/>
  <c r="U71" i="14"/>
  <c r="V71" i="14" s="1"/>
  <c r="U72" i="14"/>
  <c r="V72" i="14" s="1"/>
  <c r="U73" i="14"/>
  <c r="V73" i="14" s="1"/>
  <c r="U74" i="14"/>
  <c r="V74" i="14" s="1"/>
  <c r="U75" i="14"/>
  <c r="V75" i="14" s="1"/>
  <c r="U76" i="14"/>
  <c r="V76" i="14" s="1"/>
  <c r="U77" i="14"/>
  <c r="V77" i="14" s="1"/>
  <c r="U78" i="14"/>
  <c r="V78" i="14" s="1"/>
  <c r="U79" i="14"/>
  <c r="V79" i="14" s="1"/>
  <c r="U80" i="14"/>
  <c r="V80" i="14" s="1"/>
  <c r="U81" i="14"/>
  <c r="V81" i="14" s="1"/>
  <c r="U82" i="14"/>
  <c r="V82" i="14" s="1"/>
  <c r="U83" i="14"/>
  <c r="V83" i="14" s="1"/>
  <c r="U84" i="14"/>
  <c r="V84" i="14" s="1"/>
  <c r="U85" i="14"/>
  <c r="V85" i="14" s="1"/>
  <c r="U86" i="14"/>
  <c r="V86" i="14" s="1"/>
  <c r="V87" i="14"/>
  <c r="U100" i="14"/>
  <c r="V100" i="14" s="1"/>
  <c r="U101" i="14"/>
  <c r="V101" i="14" s="1"/>
  <c r="U102" i="14"/>
  <c r="V102" i="14" s="1"/>
  <c r="U103" i="14"/>
  <c r="V103" i="14" s="1"/>
  <c r="U104" i="14"/>
  <c r="V104" i="14" s="1"/>
  <c r="U105" i="14"/>
  <c r="V105" i="14" s="1"/>
  <c r="U125" i="14"/>
  <c r="V125" i="14" s="1"/>
  <c r="U126" i="14"/>
  <c r="V126" i="14" s="1"/>
  <c r="U127" i="14"/>
  <c r="V127" i="14" s="1"/>
  <c r="U128" i="14"/>
  <c r="V128" i="14" s="1"/>
  <c r="U129" i="14"/>
  <c r="V129" i="14" s="1"/>
  <c r="U130" i="14"/>
  <c r="V130" i="14" s="1"/>
  <c r="U131" i="14"/>
  <c r="V131" i="14" s="1"/>
  <c r="U132" i="14"/>
  <c r="V132" i="14" s="1"/>
  <c r="U133" i="14"/>
  <c r="V133" i="14" s="1"/>
  <c r="U134" i="14"/>
  <c r="V134" i="14" s="1"/>
  <c r="U135" i="14"/>
  <c r="V135" i="14" s="1"/>
  <c r="U136" i="14"/>
  <c r="V136" i="14" s="1"/>
  <c r="U137" i="14"/>
  <c r="V137" i="14" s="1"/>
  <c r="U138" i="14"/>
  <c r="V138" i="14" s="1"/>
  <c r="U139" i="14"/>
  <c r="V139" i="14" s="1"/>
  <c r="U140" i="14"/>
  <c r="V140" i="14" s="1"/>
  <c r="U141" i="14"/>
  <c r="V141" i="14" s="1"/>
  <c r="U153" i="14"/>
  <c r="V153" i="14" s="1"/>
  <c r="U154" i="14"/>
  <c r="V154" i="14" s="1"/>
  <c r="U155" i="14"/>
  <c r="V155" i="14" s="1"/>
  <c r="U156" i="14"/>
  <c r="V156" i="14" s="1"/>
  <c r="U157" i="14"/>
  <c r="V157" i="14" s="1"/>
  <c r="U158" i="14"/>
  <c r="V158" i="14" s="1"/>
  <c r="U159" i="14"/>
  <c r="V159" i="14" s="1"/>
  <c r="U160" i="14"/>
  <c r="V160" i="14" s="1"/>
  <c r="U161" i="14"/>
  <c r="V161" i="14" s="1"/>
  <c r="U162" i="14"/>
  <c r="V162" i="14" s="1"/>
  <c r="U163" i="14"/>
  <c r="V163" i="14" s="1"/>
  <c r="U164" i="14"/>
  <c r="V164" i="14" s="1"/>
  <c r="U165" i="14"/>
  <c r="V165" i="14" s="1"/>
  <c r="U166" i="14"/>
  <c r="V166" i="14" s="1"/>
  <c r="U167" i="14"/>
  <c r="V167" i="14" s="1"/>
  <c r="U168" i="14"/>
  <c r="V168" i="14" s="1"/>
  <c r="U169" i="14"/>
  <c r="V169" i="14" s="1"/>
  <c r="U47" i="14"/>
  <c r="V47" i="14" s="1"/>
  <c r="U48" i="14"/>
  <c r="V48" i="14" s="1"/>
  <c r="U49" i="14"/>
  <c r="V49" i="14" s="1"/>
  <c r="U50" i="14"/>
  <c r="V50" i="14" s="1"/>
  <c r="U51" i="14"/>
  <c r="V51" i="14" s="1"/>
  <c r="U52" i="14"/>
  <c r="V52" i="14" s="1"/>
  <c r="U53" i="14"/>
  <c r="V53" i="14" s="1"/>
  <c r="U54" i="14"/>
  <c r="V54" i="14" s="1"/>
  <c r="U55" i="14"/>
  <c r="V55" i="14" s="1"/>
  <c r="U56" i="14"/>
  <c r="V56" i="14" s="1"/>
  <c r="U57" i="14"/>
  <c r="V57" i="14" s="1"/>
  <c r="U58" i="14"/>
  <c r="V58" i="14" s="1"/>
  <c r="U59" i="14"/>
  <c r="V59" i="14" s="1"/>
  <c r="U46" i="14"/>
  <c r="V46" i="14" s="1"/>
  <c r="S46" i="14"/>
  <c r="T46" i="14" s="1"/>
  <c r="O70" i="14"/>
  <c r="O88" i="14" s="1"/>
  <c r="S72" i="14"/>
  <c r="T72" i="14" s="1"/>
  <c r="S73" i="14"/>
  <c r="T73" i="14" s="1"/>
  <c r="S74" i="14"/>
  <c r="T74" i="14" s="1"/>
  <c r="S75" i="14"/>
  <c r="T75" i="14" s="1"/>
  <c r="S76" i="14"/>
  <c r="T76" i="14" s="1"/>
  <c r="S77" i="14"/>
  <c r="T77" i="14" s="1"/>
  <c r="S78" i="14"/>
  <c r="T78" i="14" s="1"/>
  <c r="S79" i="14"/>
  <c r="T79" i="14" s="1"/>
  <c r="S80" i="14"/>
  <c r="T80" i="14" s="1"/>
  <c r="S81" i="14"/>
  <c r="T81" i="14" s="1"/>
  <c r="S82" i="14"/>
  <c r="T82" i="14" s="1"/>
  <c r="S83" i="14"/>
  <c r="T83" i="14" s="1"/>
  <c r="S84" i="14"/>
  <c r="T84" i="14" s="1"/>
  <c r="S85" i="14"/>
  <c r="T85" i="14" s="1"/>
  <c r="S86" i="14"/>
  <c r="T86" i="14" s="1"/>
  <c r="S87" i="14"/>
  <c r="T87" i="14" s="1"/>
  <c r="S100" i="14"/>
  <c r="T100" i="14" s="1"/>
  <c r="S101" i="14"/>
  <c r="T101" i="14" s="1"/>
  <c r="S102" i="14"/>
  <c r="T102" i="14" s="1"/>
  <c r="S103" i="14"/>
  <c r="T103" i="14" s="1"/>
  <c r="S104" i="14"/>
  <c r="T104" i="14" s="1"/>
  <c r="S105" i="14"/>
  <c r="T105" i="14" s="1"/>
  <c r="S106" i="14"/>
  <c r="T106" i="14" s="1"/>
  <c r="S125" i="14"/>
  <c r="T125" i="14" s="1"/>
  <c r="S126" i="14"/>
  <c r="T126" i="14" s="1"/>
  <c r="S127" i="14"/>
  <c r="T127" i="14" s="1"/>
  <c r="S128" i="14"/>
  <c r="T128" i="14" s="1"/>
  <c r="S129" i="14"/>
  <c r="T129" i="14" s="1"/>
  <c r="S130" i="14"/>
  <c r="T130" i="14" s="1"/>
  <c r="S131" i="14"/>
  <c r="T131" i="14" s="1"/>
  <c r="S132" i="14"/>
  <c r="T132" i="14" s="1"/>
  <c r="S133" i="14"/>
  <c r="T133" i="14" s="1"/>
  <c r="S134" i="14"/>
  <c r="T134" i="14" s="1"/>
  <c r="S135" i="14"/>
  <c r="T135" i="14" s="1"/>
  <c r="S136" i="14"/>
  <c r="T136" i="14" s="1"/>
  <c r="S137" i="14"/>
  <c r="T137" i="14" s="1"/>
  <c r="S138" i="14"/>
  <c r="T138" i="14" s="1"/>
  <c r="S139" i="14"/>
  <c r="T139" i="14" s="1"/>
  <c r="S140" i="14"/>
  <c r="T140" i="14" s="1"/>
  <c r="S141" i="14"/>
  <c r="T141" i="14" s="1"/>
  <c r="S153" i="14"/>
  <c r="T153" i="14" s="1"/>
  <c r="S154" i="14"/>
  <c r="T154" i="14" s="1"/>
  <c r="S155" i="14"/>
  <c r="T155" i="14" s="1"/>
  <c r="S156" i="14"/>
  <c r="T156" i="14" s="1"/>
  <c r="S157" i="14"/>
  <c r="T157" i="14" s="1"/>
  <c r="S158" i="14"/>
  <c r="T158" i="14" s="1"/>
  <c r="S159" i="14"/>
  <c r="T159" i="14" s="1"/>
  <c r="S160" i="14"/>
  <c r="T160" i="14" s="1"/>
  <c r="S161" i="14"/>
  <c r="T161" i="14" s="1"/>
  <c r="S162" i="14"/>
  <c r="T162" i="14" s="1"/>
  <c r="S163" i="14"/>
  <c r="T163" i="14" s="1"/>
  <c r="S164" i="14"/>
  <c r="T164" i="14" s="1"/>
  <c r="S165" i="14"/>
  <c r="T165" i="14" s="1"/>
  <c r="S166" i="14"/>
  <c r="T166" i="14" s="1"/>
  <c r="S167" i="14"/>
  <c r="T167" i="14" s="1"/>
  <c r="S168" i="14"/>
  <c r="T168" i="14" s="1"/>
  <c r="S169" i="14"/>
  <c r="T169" i="14" s="1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I60" i="14"/>
  <c r="I191" i="14"/>
  <c r="E303" i="5" s="1"/>
  <c r="C191" i="14"/>
  <c r="E191" i="14"/>
  <c r="G191" i="14"/>
  <c r="K191" i="14"/>
  <c r="M191" i="14"/>
  <c r="O191" i="14"/>
  <c r="I204" i="14"/>
  <c r="I205" i="14"/>
  <c r="I206" i="14"/>
  <c r="I207" i="14"/>
  <c r="I202" i="14"/>
  <c r="Q202" i="14"/>
  <c r="C60" i="14"/>
  <c r="C70" i="14" s="1"/>
  <c r="C88" i="14" s="1"/>
  <c r="E60" i="14"/>
  <c r="E70" i="14" s="1"/>
  <c r="E88" i="14" s="1"/>
  <c r="G70" i="14"/>
  <c r="G88" i="14" s="1"/>
  <c r="K60" i="14"/>
  <c r="K70" i="14" s="1"/>
  <c r="K88" i="14" s="1"/>
  <c r="M60" i="14"/>
  <c r="M70" i="14" s="1"/>
  <c r="M88" i="14" s="1"/>
  <c r="G62" i="15" l="1"/>
  <c r="U52" i="15"/>
  <c r="V52" i="15" s="1"/>
  <c r="M62" i="15"/>
  <c r="S52" i="15"/>
  <c r="T52" i="15" s="1"/>
  <c r="C92" i="15"/>
  <c r="C111" i="15" s="1"/>
  <c r="C121" i="15" s="1"/>
  <c r="C140" i="15" s="1"/>
  <c r="C150" i="15" s="1"/>
  <c r="C168" i="15" s="1"/>
  <c r="C178" i="15" s="1"/>
  <c r="C193" i="15" s="1"/>
  <c r="S25" i="6"/>
  <c r="M25" i="6"/>
  <c r="I236" i="15"/>
  <c r="T58" i="14"/>
  <c r="T50" i="14"/>
  <c r="T48" i="14"/>
  <c r="T53" i="14"/>
  <c r="T57" i="14"/>
  <c r="T56" i="14"/>
  <c r="T55" i="14"/>
  <c r="T54" i="14"/>
  <c r="T52" i="14"/>
  <c r="T51" i="14"/>
  <c r="T49" i="14"/>
  <c r="T59" i="14"/>
  <c r="T47" i="14"/>
  <c r="I70" i="14"/>
  <c r="I88" i="14" s="1"/>
  <c r="Q60" i="14"/>
  <c r="Q70" i="14" s="1"/>
  <c r="Q88" i="14" s="1"/>
  <c r="G14" i="27"/>
  <c r="G15" i="27" s="1"/>
  <c r="C15" i="27"/>
  <c r="E15" i="27"/>
  <c r="M14" i="27"/>
  <c r="I15" i="27"/>
  <c r="K15" i="27"/>
  <c r="A3" i="27"/>
  <c r="C17" i="7"/>
  <c r="G17" i="7"/>
  <c r="E10" i="11" s="1"/>
  <c r="E16" i="2"/>
  <c r="G16" i="2"/>
  <c r="G67" i="5"/>
  <c r="G79" i="5" s="1"/>
  <c r="O67" i="5"/>
  <c r="O79" i="5" s="1"/>
  <c r="M31" i="5"/>
  <c r="C31" i="5"/>
  <c r="Q36" i="14"/>
  <c r="I36" i="14"/>
  <c r="I203" i="14"/>
  <c r="I210" i="14" s="1"/>
  <c r="I208" i="14"/>
  <c r="I209" i="14"/>
  <c r="Q203" i="14"/>
  <c r="Q210" i="14" s="1"/>
  <c r="Q208" i="14"/>
  <c r="Q204" i="14"/>
  <c r="Q207" i="14"/>
  <c r="Q206" i="14"/>
  <c r="Q205" i="14"/>
  <c r="G81" i="15" l="1"/>
  <c r="U62" i="15"/>
  <c r="V62" i="15" s="1"/>
  <c r="S37" i="14"/>
  <c r="E301" i="5"/>
  <c r="T37" i="14"/>
  <c r="O301" i="5"/>
  <c r="M81" i="15"/>
  <c r="S62" i="15"/>
  <c r="T62" i="15" s="1"/>
  <c r="E9" i="11"/>
  <c r="U23" i="6"/>
  <c r="C43" i="5"/>
  <c r="C67" i="5" s="1"/>
  <c r="C79" i="5" s="1"/>
  <c r="C105" i="5" s="1"/>
  <c r="C117" i="5" s="1"/>
  <c r="C136" i="5" s="1"/>
  <c r="C148" i="5" s="1"/>
  <c r="C168" i="5" s="1"/>
  <c r="C180" i="5" s="1"/>
  <c r="C205" i="5" s="1"/>
  <c r="C217" i="5" s="1"/>
  <c r="C236" i="5" s="1"/>
  <c r="M43" i="5"/>
  <c r="M15" i="27"/>
  <c r="Q67" i="5"/>
  <c r="I239" i="15"/>
  <c r="S31" i="5"/>
  <c r="S43" i="5" s="1"/>
  <c r="S67" i="5" s="1"/>
  <c r="S79" i="5" s="1"/>
  <c r="S105" i="5" s="1"/>
  <c r="S117" i="5" s="1"/>
  <c r="S136" i="5" s="1"/>
  <c r="S148" i="5" s="1"/>
  <c r="S168" i="5" s="1"/>
  <c r="S180" i="5" s="1"/>
  <c r="S205" i="5" s="1"/>
  <c r="Q239" i="15"/>
  <c r="G92" i="15" l="1"/>
  <c r="U81" i="15"/>
  <c r="V81" i="15" s="1"/>
  <c r="M67" i="5"/>
  <c r="M79" i="5" s="1"/>
  <c r="M105" i="5" s="1"/>
  <c r="M117" i="5" s="1"/>
  <c r="M136" i="5" s="1"/>
  <c r="M148" i="5" s="1"/>
  <c r="M168" i="5" s="1"/>
  <c r="M180" i="5" s="1"/>
  <c r="M205" i="5" s="1"/>
  <c r="M217" i="5" s="1"/>
  <c r="M236" i="5" s="1"/>
  <c r="M248" i="5" s="1"/>
  <c r="M277" i="5" s="1"/>
  <c r="M289" i="5" s="1"/>
  <c r="M299" i="5" s="1"/>
  <c r="M302" i="5" s="1"/>
  <c r="M92" i="15"/>
  <c r="S81" i="15"/>
  <c r="T81" i="15" s="1"/>
  <c r="Q79" i="5"/>
  <c r="Q105" i="5" s="1"/>
  <c r="Q117" i="5" s="1"/>
  <c r="Q136" i="5" s="1"/>
  <c r="Q148" i="5" s="1"/>
  <c r="Q168" i="5" s="1"/>
  <c r="Q180" i="5" s="1"/>
  <c r="Q205" i="5" s="1"/>
  <c r="Q217" i="5" s="1"/>
  <c r="E79" i="5"/>
  <c r="E105" i="5" s="1"/>
  <c r="G105" i="5"/>
  <c r="O105" i="5"/>
  <c r="O117" i="5" s="1"/>
  <c r="O136" i="5" s="1"/>
  <c r="O148" i="5" s="1"/>
  <c r="O168" i="5" s="1"/>
  <c r="O180" i="5" s="1"/>
  <c r="O205" i="5" s="1"/>
  <c r="O217" i="5" s="1"/>
  <c r="O236" i="5" s="1"/>
  <c r="S217" i="5"/>
  <c r="C289" i="5"/>
  <c r="C248" i="5"/>
  <c r="C277" i="5" s="1"/>
  <c r="C19" i="7"/>
  <c r="G18" i="24"/>
  <c r="G14" i="24"/>
  <c r="G12" i="24"/>
  <c r="G10" i="24"/>
  <c r="G13" i="24"/>
  <c r="G15" i="24"/>
  <c r="G11" i="24"/>
  <c r="G9" i="24"/>
  <c r="E16" i="24"/>
  <c r="E19" i="24" s="1"/>
  <c r="M20" i="13"/>
  <c r="G20" i="13"/>
  <c r="AG22" i="3"/>
  <c r="AE22" i="3"/>
  <c r="AE23" i="3" s="1"/>
  <c r="U49" i="1"/>
  <c r="W50" i="1" s="1"/>
  <c r="W51" i="1" s="1"/>
  <c r="G111" i="15" l="1"/>
  <c r="U92" i="15"/>
  <c r="V92" i="15" s="1"/>
  <c r="M111" i="15"/>
  <c r="S92" i="15"/>
  <c r="T92" i="15" s="1"/>
  <c r="C299" i="5"/>
  <c r="C302" i="5" s="1"/>
  <c r="E117" i="5"/>
  <c r="G117" i="5"/>
  <c r="G136" i="5" s="1"/>
  <c r="G148" i="5" s="1"/>
  <c r="G168" i="5" s="1"/>
  <c r="G180" i="5" s="1"/>
  <c r="G205" i="5" s="1"/>
  <c r="G217" i="5" s="1"/>
  <c r="G236" i="5" s="1"/>
  <c r="G248" i="5" s="1"/>
  <c r="G277" i="5" s="1"/>
  <c r="G289" i="5" s="1"/>
  <c r="G299" i="5" s="1"/>
  <c r="G302" i="5" s="1"/>
  <c r="S236" i="5"/>
  <c r="S248" i="5" s="1"/>
  <c r="S277" i="5" s="1"/>
  <c r="S289" i="5" s="1"/>
  <c r="S299" i="5" s="1"/>
  <c r="Q236" i="5"/>
  <c r="Q248" i="5" s="1"/>
  <c r="Q277" i="5" s="1"/>
  <c r="Q289" i="5" s="1"/>
  <c r="Q299" i="5" s="1"/>
  <c r="O248" i="5"/>
  <c r="G16" i="24"/>
  <c r="AG23" i="3"/>
  <c r="AG24" i="3" s="1"/>
  <c r="I47" i="1"/>
  <c r="U50" i="1"/>
  <c r="A3" i="26"/>
  <c r="A2" i="26"/>
  <c r="A1" i="26"/>
  <c r="G121" i="15" l="1"/>
  <c r="U111" i="15"/>
  <c r="V111" i="15" s="1"/>
  <c r="E136" i="5"/>
  <c r="E148" i="5" s="1"/>
  <c r="E168" i="5" s="1"/>
  <c r="E180" i="5" s="1"/>
  <c r="U25" i="5"/>
  <c r="U164" i="5"/>
  <c r="S111" i="15"/>
  <c r="T111" i="15" s="1"/>
  <c r="M121" i="15"/>
  <c r="U49" i="5"/>
  <c r="U48" i="5"/>
  <c r="U47" i="5"/>
  <c r="U46" i="5"/>
  <c r="U51" i="5"/>
  <c r="U24" i="5"/>
  <c r="E8" i="11"/>
  <c r="U190" i="5"/>
  <c r="U260" i="5"/>
  <c r="U251" i="5"/>
  <c r="U125" i="5"/>
  <c r="U160" i="5"/>
  <c r="U53" i="5"/>
  <c r="U162" i="5"/>
  <c r="U199" i="5"/>
  <c r="U124" i="5"/>
  <c r="U80" i="5"/>
  <c r="U167" i="5"/>
  <c r="U193" i="5"/>
  <c r="U65" i="5"/>
  <c r="U166" i="5"/>
  <c r="U203" i="5"/>
  <c r="U58" i="5"/>
  <c r="U14" i="5"/>
  <c r="U100" i="5"/>
  <c r="U93" i="5"/>
  <c r="U261" i="5"/>
  <c r="U254" i="5"/>
  <c r="U252" i="5"/>
  <c r="U44" i="5"/>
  <c r="U228" i="5"/>
  <c r="U186" i="5"/>
  <c r="U229" i="5"/>
  <c r="U130" i="5"/>
  <c r="U87" i="5"/>
  <c r="U15" i="5"/>
  <c r="U234" i="5"/>
  <c r="U99" i="5"/>
  <c r="U94" i="5"/>
  <c r="U262" i="5"/>
  <c r="U268" i="5"/>
  <c r="U272" i="5"/>
  <c r="U50" i="5"/>
  <c r="U159" i="5"/>
  <c r="U185" i="5"/>
  <c r="U64" i="5"/>
  <c r="U83" i="5"/>
  <c r="U156" i="5"/>
  <c r="U12" i="5"/>
  <c r="U92" i="5"/>
  <c r="U263" i="5"/>
  <c r="U276" i="5"/>
  <c r="U270" i="5"/>
  <c r="U57" i="5"/>
  <c r="U226" i="5"/>
  <c r="U26" i="5"/>
  <c r="U161" i="5"/>
  <c r="U129" i="5"/>
  <c r="U45" i="5"/>
  <c r="U151" i="5"/>
  <c r="U101" i="5"/>
  <c r="U201" i="5"/>
  <c r="U184" i="5"/>
  <c r="U118" i="5"/>
  <c r="U84" i="5"/>
  <c r="U230" i="5"/>
  <c r="U253" i="5"/>
  <c r="U16" i="5"/>
  <c r="U91" i="5"/>
  <c r="U265" i="5"/>
  <c r="U28" i="5"/>
  <c r="U135" i="5"/>
  <c r="U102" i="5"/>
  <c r="U155" i="5"/>
  <c r="U13" i="5"/>
  <c r="U98" i="5"/>
  <c r="U123" i="5"/>
  <c r="U103" i="5"/>
  <c r="U233" i="5"/>
  <c r="U30" i="5"/>
  <c r="U235" i="5"/>
  <c r="U292" i="5"/>
  <c r="U126" i="5"/>
  <c r="U194" i="5"/>
  <c r="U52" i="5"/>
  <c r="U256" i="5"/>
  <c r="U90" i="5"/>
  <c r="U296" i="5"/>
  <c r="U264" i="5"/>
  <c r="U269" i="5"/>
  <c r="U85" i="5"/>
  <c r="U157" i="5"/>
  <c r="U132" i="5"/>
  <c r="U59" i="5"/>
  <c r="U27" i="5"/>
  <c r="U134" i="5"/>
  <c r="U183" i="5"/>
  <c r="U63" i="5"/>
  <c r="U149" i="5"/>
  <c r="U298" i="5"/>
  <c r="U297" i="5"/>
  <c r="U152" i="5"/>
  <c r="U202" i="5"/>
  <c r="U249" i="5"/>
  <c r="U56" i="5"/>
  <c r="U11" i="5"/>
  <c r="U255" i="5"/>
  <c r="U89" i="5"/>
  <c r="U291" i="5"/>
  <c r="U274" i="5"/>
  <c r="U273" i="5"/>
  <c r="U223" i="5"/>
  <c r="U133" i="5"/>
  <c r="U218" i="5"/>
  <c r="U222" i="5"/>
  <c r="U219" i="5"/>
  <c r="U127" i="5"/>
  <c r="U104" i="5"/>
  <c r="U122" i="5"/>
  <c r="U128" i="5"/>
  <c r="U97" i="5"/>
  <c r="U55" i="5"/>
  <c r="U121" i="5"/>
  <c r="U221" i="5"/>
  <c r="U60" i="5"/>
  <c r="U23" i="5"/>
  <c r="U192" i="5"/>
  <c r="U88" i="5"/>
  <c r="U295" i="5"/>
  <c r="U271" i="5"/>
  <c r="U266" i="5"/>
  <c r="U220" i="5"/>
  <c r="U62" i="5"/>
  <c r="U225" i="5"/>
  <c r="U196" i="5"/>
  <c r="U165" i="5"/>
  <c r="U96" i="5"/>
  <c r="U66" i="5"/>
  <c r="U54" i="5"/>
  <c r="U82" i="5"/>
  <c r="U158" i="5"/>
  <c r="U204" i="5"/>
  <c r="U191" i="5"/>
  <c r="U290" i="5"/>
  <c r="U250" i="5"/>
  <c r="U275" i="5"/>
  <c r="U181" i="5"/>
  <c r="U81" i="5"/>
  <c r="U232" i="5"/>
  <c r="U22" i="5"/>
  <c r="U231" i="5"/>
  <c r="U19" i="5"/>
  <c r="U61" i="5"/>
  <c r="U227" i="5"/>
  <c r="U182" i="5"/>
  <c r="U150" i="5"/>
  <c r="U187" i="5"/>
  <c r="U197" i="5"/>
  <c r="U163" i="5"/>
  <c r="U86" i="5"/>
  <c r="U154" i="5"/>
  <c r="U198" i="5"/>
  <c r="U21" i="5"/>
  <c r="U188" i="5"/>
  <c r="U257" i="5"/>
  <c r="U294" i="5"/>
  <c r="U258" i="5"/>
  <c r="U195" i="5"/>
  <c r="U200" i="5"/>
  <c r="U224" i="5"/>
  <c r="U119" i="5"/>
  <c r="U153" i="5"/>
  <c r="U95" i="5"/>
  <c r="U18" i="5"/>
  <c r="U29" i="5"/>
  <c r="U17" i="5"/>
  <c r="U120" i="5"/>
  <c r="U20" i="5"/>
  <c r="U189" i="5"/>
  <c r="U259" i="5"/>
  <c r="U293" i="5"/>
  <c r="U267" i="5"/>
  <c r="U131" i="5"/>
  <c r="O277" i="5"/>
  <c r="O289" i="5" s="1"/>
  <c r="O299" i="5" s="1"/>
  <c r="Q213" i="14"/>
  <c r="C98" i="14"/>
  <c r="C114" i="14" s="1"/>
  <c r="C124" i="14" s="1"/>
  <c r="C142" i="14" s="1"/>
  <c r="C152" i="14" s="1"/>
  <c r="C170" i="14" s="1"/>
  <c r="E98" i="14"/>
  <c r="E114" i="14" s="1"/>
  <c r="E124" i="14" s="1"/>
  <c r="E142" i="14" s="1"/>
  <c r="E152" i="14" s="1"/>
  <c r="E170" i="14" s="1"/>
  <c r="G98" i="14"/>
  <c r="G114" i="14" s="1"/>
  <c r="G124" i="14" s="1"/>
  <c r="G142" i="14" s="1"/>
  <c r="G152" i="14" s="1"/>
  <c r="G170" i="14" s="1"/>
  <c r="I98" i="14"/>
  <c r="K98" i="14"/>
  <c r="K114" i="14" s="1"/>
  <c r="K124" i="14" s="1"/>
  <c r="K142" i="14" s="1"/>
  <c r="K152" i="14" s="1"/>
  <c r="K170" i="14" s="1"/>
  <c r="M98" i="14"/>
  <c r="M114" i="14" s="1"/>
  <c r="M124" i="14" s="1"/>
  <c r="M142" i="14" s="1"/>
  <c r="M152" i="14" s="1"/>
  <c r="M170" i="14" s="1"/>
  <c r="O98" i="14"/>
  <c r="O114" i="14" s="1"/>
  <c r="Q98" i="14"/>
  <c r="Q114" i="14" s="1"/>
  <c r="I14" i="6"/>
  <c r="I19" i="6"/>
  <c r="I17" i="6"/>
  <c r="I18" i="6"/>
  <c r="I15" i="6"/>
  <c r="I12" i="6"/>
  <c r="I11" i="6"/>
  <c r="I20" i="6"/>
  <c r="I16" i="6"/>
  <c r="I13" i="6"/>
  <c r="K218" i="15"/>
  <c r="G140" i="15" l="1"/>
  <c r="U121" i="15"/>
  <c r="V121" i="15" s="1"/>
  <c r="M140" i="15"/>
  <c r="S121" i="15"/>
  <c r="T121" i="15" s="1"/>
  <c r="E205" i="5"/>
  <c r="E217" i="5" s="1"/>
  <c r="E236" i="5" s="1"/>
  <c r="E248" i="5" s="1"/>
  <c r="E277" i="5" s="1"/>
  <c r="E289" i="5" s="1"/>
  <c r="E299" i="5" s="1"/>
  <c r="U31" i="5"/>
  <c r="U43" i="5" s="1"/>
  <c r="U67" i="5" s="1"/>
  <c r="U79" i="5" s="1"/>
  <c r="U105" i="5" s="1"/>
  <c r="U117" i="5" s="1"/>
  <c r="U136" i="5" s="1"/>
  <c r="U148" i="5" s="1"/>
  <c r="U168" i="5" s="1"/>
  <c r="U180" i="5" s="1"/>
  <c r="U205" i="5" s="1"/>
  <c r="I25" i="6"/>
  <c r="K23" i="6" s="1"/>
  <c r="I114" i="14"/>
  <c r="I124" i="14" s="1"/>
  <c r="I142" i="14" s="1"/>
  <c r="I152" i="14" s="1"/>
  <c r="I170" i="14" s="1"/>
  <c r="Q124" i="14"/>
  <c r="I31" i="5"/>
  <c r="I43" i="5" s="1"/>
  <c r="I67" i="5" s="1"/>
  <c r="I79" i="5" s="1"/>
  <c r="I105" i="5" s="1"/>
  <c r="I117" i="5" s="1"/>
  <c r="I136" i="5" s="1"/>
  <c r="I148" i="5" s="1"/>
  <c r="I168" i="5" s="1"/>
  <c r="I180" i="5" s="1"/>
  <c r="I205" i="5" s="1"/>
  <c r="U24" i="6"/>
  <c r="Q27" i="6"/>
  <c r="O27" i="6"/>
  <c r="L170" i="14"/>
  <c r="G19" i="13"/>
  <c r="G9" i="13"/>
  <c r="G15" i="13"/>
  <c r="G10" i="13"/>
  <c r="G18" i="13"/>
  <c r="G16" i="13"/>
  <c r="G11" i="13"/>
  <c r="G14" i="13"/>
  <c r="G13" i="13"/>
  <c r="G21" i="13"/>
  <c r="G17" i="13"/>
  <c r="G12" i="13"/>
  <c r="G25" i="13"/>
  <c r="M19" i="13"/>
  <c r="M9" i="13"/>
  <c r="M15" i="13"/>
  <c r="M10" i="13"/>
  <c r="M18" i="13"/>
  <c r="M16" i="13"/>
  <c r="M11" i="13"/>
  <c r="M14" i="13"/>
  <c r="M13" i="13"/>
  <c r="M21" i="13"/>
  <c r="M17" i="13"/>
  <c r="M12" i="13"/>
  <c r="M25" i="13"/>
  <c r="M27" i="6"/>
  <c r="E26" i="13"/>
  <c r="A3" i="13"/>
  <c r="M18" i="24"/>
  <c r="K19" i="24"/>
  <c r="C16" i="24"/>
  <c r="C19" i="24" s="1"/>
  <c r="M11" i="24"/>
  <c r="M15" i="24"/>
  <c r="M13" i="24"/>
  <c r="M10" i="24"/>
  <c r="M12" i="24"/>
  <c r="M14" i="24"/>
  <c r="M9" i="24"/>
  <c r="M16" i="24" s="1"/>
  <c r="A3" i="24"/>
  <c r="C20" i="7"/>
  <c r="G150" i="15" l="1"/>
  <c r="U140" i="15"/>
  <c r="V140" i="15" s="1"/>
  <c r="T171" i="14"/>
  <c r="E302" i="5"/>
  <c r="E304" i="5" s="1"/>
  <c r="I301" i="5" s="1"/>
  <c r="M150" i="15"/>
  <c r="S140" i="15"/>
  <c r="T140" i="15" s="1"/>
  <c r="E305" i="5"/>
  <c r="C26" i="13"/>
  <c r="Q28" i="6"/>
  <c r="S27" i="6"/>
  <c r="I217" i="5"/>
  <c r="I236" i="5" s="1"/>
  <c r="I248" i="5" s="1"/>
  <c r="I277" i="5" s="1"/>
  <c r="I289" i="5" s="1"/>
  <c r="U217" i="5"/>
  <c r="U236" i="5" s="1"/>
  <c r="K14" i="6"/>
  <c r="K24" i="6"/>
  <c r="O124" i="14"/>
  <c r="Q142" i="14"/>
  <c r="Q152" i="14" s="1"/>
  <c r="U11" i="6"/>
  <c r="U12" i="6"/>
  <c r="U22" i="6"/>
  <c r="U21" i="6"/>
  <c r="U13" i="6"/>
  <c r="U16" i="6"/>
  <c r="K16" i="6"/>
  <c r="U17" i="6"/>
  <c r="U15" i="6"/>
  <c r="U14" i="6"/>
  <c r="U19" i="6"/>
  <c r="U20" i="6"/>
  <c r="U18" i="6"/>
  <c r="K20" i="6"/>
  <c r="K13" i="6"/>
  <c r="K11" i="6"/>
  <c r="K17" i="6"/>
  <c r="K15" i="6"/>
  <c r="K18" i="6"/>
  <c r="K12" i="6"/>
  <c r="K22" i="6"/>
  <c r="K19" i="6"/>
  <c r="K21" i="6"/>
  <c r="I11" i="7"/>
  <c r="I10" i="11"/>
  <c r="I26" i="13"/>
  <c r="M28" i="6"/>
  <c r="O28" i="6"/>
  <c r="G27" i="6"/>
  <c r="E27" i="6"/>
  <c r="M26" i="13"/>
  <c r="G19" i="24"/>
  <c r="I19" i="24"/>
  <c r="M19" i="24"/>
  <c r="G20" i="7"/>
  <c r="I16" i="7"/>
  <c r="I10" i="7"/>
  <c r="I15" i="7"/>
  <c r="I14" i="7"/>
  <c r="I12" i="7"/>
  <c r="E12" i="7"/>
  <c r="I13" i="7"/>
  <c r="E11" i="7"/>
  <c r="E10" i="7"/>
  <c r="E16" i="7"/>
  <c r="E15" i="7"/>
  <c r="E14" i="7"/>
  <c r="E13" i="7"/>
  <c r="A3" i="7"/>
  <c r="C11" i="8"/>
  <c r="C14" i="8" s="1"/>
  <c r="A3" i="8"/>
  <c r="I9" i="11"/>
  <c r="C18" i="17"/>
  <c r="I11" i="17"/>
  <c r="A3" i="17"/>
  <c r="I17" i="17"/>
  <c r="I16" i="17"/>
  <c r="I15" i="17"/>
  <c r="I14" i="17"/>
  <c r="I13" i="17"/>
  <c r="I12" i="17"/>
  <c r="G168" i="15" l="1"/>
  <c r="U150" i="15"/>
  <c r="V150" i="15" s="1"/>
  <c r="T192" i="14"/>
  <c r="T172" i="14"/>
  <c r="M168" i="15"/>
  <c r="S150" i="15"/>
  <c r="T150" i="15" s="1"/>
  <c r="I299" i="5"/>
  <c r="U25" i="6"/>
  <c r="I18" i="17"/>
  <c r="E11" i="11"/>
  <c r="U248" i="5"/>
  <c r="K25" i="6"/>
  <c r="O142" i="14"/>
  <c r="Q170" i="14"/>
  <c r="E14" i="8"/>
  <c r="S28" i="6"/>
  <c r="G26" i="13"/>
  <c r="C27" i="6"/>
  <c r="C28" i="6" s="1"/>
  <c r="E28" i="6"/>
  <c r="I213" i="14"/>
  <c r="I17" i="7"/>
  <c r="E17" i="7"/>
  <c r="G178" i="15" l="1"/>
  <c r="U168" i="15"/>
  <c r="V168" i="15" s="1"/>
  <c r="S171" i="14"/>
  <c r="O302" i="5"/>
  <c r="O304" i="5" s="1"/>
  <c r="K262" i="5"/>
  <c r="I302" i="5"/>
  <c r="K157" i="5"/>
  <c r="K84" i="5"/>
  <c r="K229" i="5"/>
  <c r="K134" i="5"/>
  <c r="K65" i="5"/>
  <c r="K58" i="5"/>
  <c r="M178" i="15"/>
  <c r="S168" i="15"/>
  <c r="T168" i="15" s="1"/>
  <c r="K156" i="5"/>
  <c r="K230" i="5"/>
  <c r="K163" i="5"/>
  <c r="K275" i="5"/>
  <c r="K91" i="5"/>
  <c r="K13" i="5"/>
  <c r="K150" i="5"/>
  <c r="K63" i="5"/>
  <c r="K56" i="5"/>
  <c r="K222" i="5"/>
  <c r="K270" i="5"/>
  <c r="K102" i="5"/>
  <c r="K59" i="5"/>
  <c r="K235" i="5"/>
  <c r="K66" i="5"/>
  <c r="K60" i="5"/>
  <c r="K293" i="5"/>
  <c r="K93" i="5"/>
  <c r="K258" i="5"/>
  <c r="K45" i="5"/>
  <c r="K19" i="5"/>
  <c r="K221" i="5"/>
  <c r="K98" i="5"/>
  <c r="K95" i="5"/>
  <c r="K127" i="5"/>
  <c r="K271" i="5"/>
  <c r="K123" i="5"/>
  <c r="K121" i="5"/>
  <c r="K181" i="5"/>
  <c r="K203" i="5"/>
  <c r="K297" i="5"/>
  <c r="K295" i="5"/>
  <c r="K189" i="5"/>
  <c r="K266" i="5"/>
  <c r="K193" i="5"/>
  <c r="K166" i="5"/>
  <c r="K11" i="5"/>
  <c r="K99" i="5"/>
  <c r="K273" i="5"/>
  <c r="K57" i="5"/>
  <c r="K54" i="5"/>
  <c r="K182" i="5"/>
  <c r="K223" i="5"/>
  <c r="K154" i="5"/>
  <c r="K298" i="5"/>
  <c r="K44" i="5"/>
  <c r="K133" i="5"/>
  <c r="K232" i="5"/>
  <c r="K296" i="5"/>
  <c r="K187" i="5"/>
  <c r="K233" i="5"/>
  <c r="K131" i="5"/>
  <c r="K159" i="5"/>
  <c r="K267" i="5"/>
  <c r="K23" i="5"/>
  <c r="K52" i="5"/>
  <c r="K22" i="5"/>
  <c r="K218" i="5"/>
  <c r="K294" i="5"/>
  <c r="K190" i="5"/>
  <c r="K50" i="5"/>
  <c r="K198" i="5"/>
  <c r="K252" i="5"/>
  <c r="K132" i="5"/>
  <c r="K272" i="5"/>
  <c r="K191" i="5"/>
  <c r="K200" i="5"/>
  <c r="K86" i="5"/>
  <c r="K26" i="5"/>
  <c r="K231" i="5"/>
  <c r="K27" i="5"/>
  <c r="K226" i="5"/>
  <c r="K195" i="5"/>
  <c r="K101" i="5"/>
  <c r="K264" i="5"/>
  <c r="K21" i="5"/>
  <c r="K152" i="5"/>
  <c r="K15" i="5"/>
  <c r="K290" i="5"/>
  <c r="K192" i="5"/>
  <c r="K30" i="5"/>
  <c r="K225" i="5"/>
  <c r="K219" i="5"/>
  <c r="K185" i="5"/>
  <c r="K274" i="5"/>
  <c r="K135" i="5"/>
  <c r="K194" i="5"/>
  <c r="K153" i="5"/>
  <c r="K220" i="5"/>
  <c r="K80" i="5"/>
  <c r="K202" i="5"/>
  <c r="K130" i="5"/>
  <c r="K83" i="5"/>
  <c r="K103" i="5"/>
  <c r="K149" i="5"/>
  <c r="K268" i="5"/>
  <c r="K165" i="5"/>
  <c r="K167" i="5"/>
  <c r="K87" i="5"/>
  <c r="K292" i="5"/>
  <c r="K256" i="5"/>
  <c r="K184" i="5"/>
  <c r="K162" i="5"/>
  <c r="K186" i="5"/>
  <c r="K224" i="5"/>
  <c r="K82" i="5"/>
  <c r="K124" i="5"/>
  <c r="K151" i="5"/>
  <c r="K126" i="5"/>
  <c r="K251" i="5"/>
  <c r="K122" i="5"/>
  <c r="K104" i="5"/>
  <c r="K196" i="5"/>
  <c r="K250" i="5"/>
  <c r="K128" i="5"/>
  <c r="K55" i="5"/>
  <c r="K62" i="5"/>
  <c r="K204" i="5"/>
  <c r="K253" i="5"/>
  <c r="K125" i="5"/>
  <c r="K53" i="5"/>
  <c r="K12" i="5"/>
  <c r="K96" i="5"/>
  <c r="K16" i="5"/>
  <c r="K269" i="5"/>
  <c r="K61" i="5"/>
  <c r="K119" i="5"/>
  <c r="K64" i="5"/>
  <c r="K129" i="5"/>
  <c r="K18" i="5"/>
  <c r="K276" i="5"/>
  <c r="K100" i="5"/>
  <c r="K118" i="5"/>
  <c r="K263" i="5"/>
  <c r="K183" i="5"/>
  <c r="K260" i="5"/>
  <c r="K17" i="5"/>
  <c r="K120" i="5"/>
  <c r="K234" i="5"/>
  <c r="K227" i="5"/>
  <c r="K291" i="5"/>
  <c r="K197" i="5"/>
  <c r="K201" i="5"/>
  <c r="K14" i="5"/>
  <c r="K29" i="5"/>
  <c r="K249" i="5"/>
  <c r="K20" i="5"/>
  <c r="K81" i="5"/>
  <c r="K161" i="5"/>
  <c r="K158" i="5"/>
  <c r="K85" i="5"/>
  <c r="K254" i="5"/>
  <c r="K199" i="5"/>
  <c r="K265" i="5"/>
  <c r="K25" i="5"/>
  <c r="K164" i="5"/>
  <c r="K261" i="5"/>
  <c r="K49" i="5"/>
  <c r="K48" i="5"/>
  <c r="K47" i="5"/>
  <c r="K46" i="5"/>
  <c r="K51" i="5"/>
  <c r="K24" i="5"/>
  <c r="K188" i="5"/>
  <c r="K259" i="5"/>
  <c r="K88" i="5"/>
  <c r="K89" i="5"/>
  <c r="K90" i="5"/>
  <c r="K255" i="5"/>
  <c r="K92" i="5"/>
  <c r="K28" i="5"/>
  <c r="K228" i="5"/>
  <c r="K160" i="5"/>
  <c r="K97" i="5"/>
  <c r="K155" i="5"/>
  <c r="K257" i="5"/>
  <c r="K94" i="5"/>
  <c r="I11" i="11"/>
  <c r="U277" i="5"/>
  <c r="U289" i="5" s="1"/>
  <c r="U299" i="5" s="1"/>
  <c r="O152" i="14"/>
  <c r="I27" i="6"/>
  <c r="I28" i="6" s="1"/>
  <c r="I9" i="2"/>
  <c r="I15" i="2"/>
  <c r="K15" i="2" s="1"/>
  <c r="I14" i="2"/>
  <c r="K14" i="2" s="1"/>
  <c r="I13" i="2"/>
  <c r="K13" i="2" s="1"/>
  <c r="I12" i="2"/>
  <c r="K12" i="2" s="1"/>
  <c r="I11" i="2"/>
  <c r="K11" i="2" s="1"/>
  <c r="I10" i="2"/>
  <c r="A3" i="2"/>
  <c r="Q18" i="3"/>
  <c r="AI9" i="3"/>
  <c r="AI17" i="3"/>
  <c r="AI15" i="3"/>
  <c r="AI12" i="3"/>
  <c r="AI10" i="3"/>
  <c r="AI13" i="3"/>
  <c r="AI11" i="3"/>
  <c r="AI16" i="3"/>
  <c r="AI14" i="3"/>
  <c r="A3" i="3"/>
  <c r="M18" i="3"/>
  <c r="S18" i="3"/>
  <c r="S21" i="3" s="1"/>
  <c r="U18" i="3"/>
  <c r="U21" i="3" s="1"/>
  <c r="Y21" i="3"/>
  <c r="AA18" i="3"/>
  <c r="G193" i="15" l="1"/>
  <c r="U178" i="15"/>
  <c r="V178" i="15" s="1"/>
  <c r="S301" i="5"/>
  <c r="O305" i="5"/>
  <c r="S172" i="14"/>
  <c r="S192" i="14"/>
  <c r="M193" i="15"/>
  <c r="S178" i="15"/>
  <c r="T178" i="15" s="1"/>
  <c r="K31" i="5"/>
  <c r="K43" i="5" s="1"/>
  <c r="K67" i="5" s="1"/>
  <c r="K79" i="5" s="1"/>
  <c r="K9" i="2"/>
  <c r="I16" i="2"/>
  <c r="O170" i="14"/>
  <c r="W21" i="3"/>
  <c r="AA20" i="3"/>
  <c r="AA21" i="3" s="1"/>
  <c r="K10" i="2"/>
  <c r="AI18" i="3"/>
  <c r="AI21" i="3" s="1"/>
  <c r="K16" i="2" l="1"/>
  <c r="S302" i="5"/>
  <c r="K105" i="5"/>
  <c r="K117" i="5" s="1"/>
  <c r="K136" i="5" s="1"/>
  <c r="K148" i="5" s="1"/>
  <c r="K168" i="5" s="1"/>
  <c r="K180" i="5" s="1"/>
  <c r="K205" i="5" s="1"/>
  <c r="I8" i="11"/>
  <c r="I12" i="11" s="1"/>
  <c r="K217" i="5" l="1"/>
  <c r="K236" i="5" s="1"/>
  <c r="G8" i="11"/>
  <c r="E15" i="11"/>
  <c r="G11" i="11"/>
  <c r="G10" i="11"/>
  <c r="G9" i="11"/>
  <c r="K248" i="5" l="1"/>
  <c r="G12" i="11"/>
  <c r="K277" i="5" l="1"/>
  <c r="K289" i="5" l="1"/>
  <c r="K299" i="5" s="1"/>
</calcChain>
</file>

<file path=xl/sharedStrings.xml><?xml version="1.0" encoding="utf-8"?>
<sst xmlns="http://schemas.openxmlformats.org/spreadsheetml/2006/main" count="1364" uniqueCount="470">
  <si>
    <t xml:space="preserve"> صندوق سرمایه گذاری مختلط با تضمین اصل سرمایه گیتی دماوند</t>
  </si>
  <si>
    <t xml:space="preserve">  صندوق سرمایه گذاری مختلط با تضمین اصل سرمایه گیتی دماوند</t>
  </si>
  <si>
    <t xml:space="preserve">صورت وضعیت پرتفوی </t>
  </si>
  <si>
    <t>1- سرمایه گذاری ها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</si>
  <si>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</si>
  <si>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</si>
  <si>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</si>
  <si>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</si>
  <si>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</si>
  <si>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</si>
  <si>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</si>
  <si>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</si>
  <si>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</si>
  <si>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</si>
  <si>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</si>
  <si>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سایپا (خساپا)</t>
  </si>
  <si>
    <t>بانک تجارت (وتجارت)</t>
  </si>
  <si>
    <t>ایران خودرو (خودرو)</t>
  </si>
  <si>
    <t>فولاد مبارکه اصفهان (فولاد)</t>
  </si>
  <si>
    <t>بانک ملت (وبملت)</t>
  </si>
  <si>
    <t>الیاف مصنوعی (شمواد)</t>
  </si>
  <si>
    <t>مخابرات ایران (اخابر)</t>
  </si>
  <si>
    <t>ذوب آهن اصفهان (ذوب)</t>
  </si>
  <si>
    <t>بانک صادرات ایران (وبصادر)</t>
  </si>
  <si>
    <t>تامین سرمایه نوین (تنوین)</t>
  </si>
  <si>
    <t>تامین سرمایه دماوند (تماوند)</t>
  </si>
  <si>
    <t>سر. تامین اجتماعی (شستا)</t>
  </si>
  <si>
    <t>صبا فولاد خلیج فارس (فصبا)</t>
  </si>
  <si>
    <t>سر. مهر (مهر)</t>
  </si>
  <si>
    <t>پویا (رپویا)</t>
  </si>
  <si>
    <t>جمع</t>
  </si>
  <si>
    <t/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</si>
  <si>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</si>
  <si>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</si>
  <si>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</si>
  <si>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</si>
  <si>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</si>
  <si>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</si>
  <si>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مؤثر</t>
  </si>
  <si>
    <t>قیمت بازار هر ورقه</t>
  </si>
  <si>
    <t>درصد به کل دارایی‌ها</t>
  </si>
  <si>
    <t>صکوک اجاره وکغدیر505-3ماهه18% (صغدیر505)</t>
  </si>
  <si>
    <t>بلی</t>
  </si>
  <si>
    <t>1401/05/18</t>
  </si>
  <si>
    <t>1405/05/18</t>
  </si>
  <si>
    <t>مرابحه سمگا-دماوند060907 (سمگا061)</t>
  </si>
  <si>
    <t>1402/09/07</t>
  </si>
  <si>
    <t>1406/09/07</t>
  </si>
  <si>
    <t>صکوک مرابحه اندیمشک07-6ماهه23% (صزاگرس07)</t>
  </si>
  <si>
    <t>1402/10/06</t>
  </si>
  <si>
    <t>1407/10/06</t>
  </si>
  <si>
    <t>مرابحه اتومبیل سازی فردا061023 (فرداموتور06)</t>
  </si>
  <si>
    <t>1402/10/23</t>
  </si>
  <si>
    <t>1406/10/23</t>
  </si>
  <si>
    <t>صکوک اجاره اخابر61-3ماهه23% (صخابر61)</t>
  </si>
  <si>
    <t>1402/11/14</t>
  </si>
  <si>
    <t>1406/11/14</t>
  </si>
  <si>
    <t>اجاره توان آفرین ساز 14070216 (وامین07)</t>
  </si>
  <si>
    <t>صکوک اجاره گل گهر054-3ماهه23% (صگل054)</t>
  </si>
  <si>
    <t>1403/04/18</t>
  </si>
  <si>
    <t>1405/04/18</t>
  </si>
  <si>
    <t>مرابحه خمیرمایه رضوی060605 (غمایه06)</t>
  </si>
  <si>
    <t>اجاره تابان فردادماوند14080220 (تابان20)</t>
  </si>
  <si>
    <t>1404/02/20</t>
  </si>
  <si>
    <t>1408/02/20</t>
  </si>
  <si>
    <t>مشارکت قطار شهری تبریز71228</t>
  </si>
  <si>
    <t>-</t>
  </si>
  <si>
    <t>1403/12/28</t>
  </si>
  <si>
    <t>1407/12/28</t>
  </si>
  <si>
    <t>سلف موازی متانول بوشهر051 (سمتا051)</t>
  </si>
  <si>
    <t>اختیارف خساپا-1000-1404/09/26 (طسپا9020)</t>
  </si>
  <si>
    <t>اختیارخ شستا-710-1404/10/10 (ضستا1045)</t>
  </si>
  <si>
    <t>اختیارخ شستا-810-1404/10/10 (ضستا1046)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</si>
  <si>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</si>
  <si>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</si>
  <si>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</si>
  <si>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</si>
  <si>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</si>
  <si>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خالص ارزش فروش تعدیل شده</t>
  </si>
  <si>
    <t>درصد به کل</t>
  </si>
  <si>
    <t>سپرده های بانکی</t>
  </si>
  <si>
    <t>مبلغ</t>
  </si>
  <si>
    <t>افزایش</t>
  </si>
  <si>
    <t>کاهش</t>
  </si>
  <si>
    <t xml:space="preserve">صورت وضعیت درآمدها </t>
  </si>
  <si>
    <t>شرح</t>
  </si>
  <si>
    <t>یادداشت</t>
  </si>
  <si>
    <t>درصد از کل درآمدها</t>
  </si>
  <si>
    <t>درصد از کل دارایی ها</t>
  </si>
  <si>
    <t>2-2</t>
  </si>
  <si>
    <t>درآمد حاصل از سرمایه گذاری در اوراق بهادار با درآمد ثابت</t>
  </si>
  <si>
    <t>سایر درآمدها</t>
  </si>
  <si>
    <t>درآمد سود سهام</t>
  </si>
  <si>
    <t>هزینه تنزیل</t>
  </si>
  <si>
    <t>پالایش نفت اصفهان (شپنا)</t>
  </si>
  <si>
    <t xml:space="preserve">درآمد سود </t>
  </si>
  <si>
    <t>خالص درآمد</t>
  </si>
  <si>
    <t>خالص بهای فروش</t>
  </si>
  <si>
    <t>ارزش دفتری</t>
  </si>
  <si>
    <t>سود و زیان ناشی از فروش</t>
  </si>
  <si>
    <t>اختیار خرید شمش طلا-12000000-1404/11/19 (GBBA04C1200)</t>
  </si>
  <si>
    <t>اختیار خرید شمش طلا-8000000-1404/11/19 (GBBA04C800)</t>
  </si>
  <si>
    <t>اختیارخ وبملت-1000-1404/09/19 (ضملت9029)</t>
  </si>
  <si>
    <t>اختیارخ وبملت-900-1404/10/17 (ضملت1005)</t>
  </si>
  <si>
    <t>اختیار خرید شمش طلا-14000000-1404/11/19 (GBBA04C1400)</t>
  </si>
  <si>
    <t>اختیار خرید شمش طلا-10000000-1404/11/19 (GBBA04C1000)</t>
  </si>
  <si>
    <t>اختیارخ وبملت-1200-1404/09/19 (ضملت9031)</t>
  </si>
  <si>
    <t>اختیار خرید شمش طلا-10500000-1404/11/19 (GBBA04C1050)</t>
  </si>
  <si>
    <t>اختیار خرید شمش طلا-9000000-1404/11/19 (GBBA04C900)</t>
  </si>
  <si>
    <t>اختیارخ وبملت-1000-1404/12/19 (ضملت1202)</t>
  </si>
  <si>
    <t>اختیار خرید شمش طلا-13000000-1404/11/19 (GBBA04C1300)</t>
  </si>
  <si>
    <t>اختیار خرید شمش طلا-11000000-1404/11/19 (GBBA04C1100)</t>
  </si>
  <si>
    <t>اختیارخ وبملت-1300-1404/11/21 (ضملت1186)</t>
  </si>
  <si>
    <t>اختیار خرید شمش طلا-9500000-1404/11/19 (GBBA04C950)</t>
  </si>
  <si>
    <t>اختیارخ وبملت-1100-1404/11/21 (ضملت1184)</t>
  </si>
  <si>
    <t>اختیارخ وبملت-1300-1404/12/19 (ضملت1205)</t>
  </si>
  <si>
    <t>اختیارخ وبملت-1100-1404/09/19 (ضملت9030)</t>
  </si>
  <si>
    <t>اختیارخ وبملت-1200-1404/12/19 (ضملت1204)</t>
  </si>
  <si>
    <t>اختیارخ وبملت-1100-1404/12/19 (ضملت1203)</t>
  </si>
  <si>
    <t>اختیارخ ذوب-340-1404/10/17 (ضذوب1016)</t>
  </si>
  <si>
    <t>اختیارخ خودرو-380-1404/09/05 (ضخود9041)</t>
  </si>
  <si>
    <t>اختیارخ ذوب-260-1404/09/19 (ضذوب9023)</t>
  </si>
  <si>
    <t>اختیارخ وبصادر-400-1404/09/19 (ضصاد9027)</t>
  </si>
  <si>
    <t>اختیارخ فولاد-2600-1404/09/12 (ضفلا9030)</t>
  </si>
  <si>
    <t>اختیارخ شستا-1110-1404/09/12 (ضستا9039)</t>
  </si>
  <si>
    <t>اختیارخ خساپا-400-1404/10/24 (ضسپا1038)</t>
  </si>
  <si>
    <t>اختیارخ خودرو-400-1404/11/01 (ضخود1150)</t>
  </si>
  <si>
    <t>اختیارخ ذوب-400-1404/09/19 (ضذوب9030)</t>
  </si>
  <si>
    <t>اختیارخ ذوب-320-1404/09/19 (ضذوب9026)</t>
  </si>
  <si>
    <t>اختیارخ خساپا-450-1404/10/24 (ضسپا1039)</t>
  </si>
  <si>
    <t>اختیارخ خودرو-450-1404/11/01 (ضخود1151)</t>
  </si>
  <si>
    <t>اختیارخ اخابر-450-1404/09/19 (ضمخا9007)</t>
  </si>
  <si>
    <t>اختیارخ خودرو-500-1404/10/03 (ضخود1308)</t>
  </si>
  <si>
    <t>اختیارخ ذوب-300-1404/09/19 (ضذوب9025)</t>
  </si>
  <si>
    <t>اختیارخ شستا-1210-1404/10/10 (ضستا1050)</t>
  </si>
  <si>
    <t>اختیارخ شستا-1310-1404/10/10 (ضستا1051)</t>
  </si>
  <si>
    <t>اختیارخ خودرو-360-1404/09/05 (ضخود9040)</t>
  </si>
  <si>
    <t>اختیارخ خودرو-380-1404/10/03 (ضخود1305)</t>
  </si>
  <si>
    <t>اختیارخ وبصادر-500-1404/09/19 (ضصاد9029)</t>
  </si>
  <si>
    <t>اختیارخ وتجارت-450-1404/10/17 (ضجار1074)</t>
  </si>
  <si>
    <t>اختیارخ اخابر-400-1404/09/19 (ضمخا9006)</t>
  </si>
  <si>
    <t>اختیارخ وبصادر-450-1404/09/19 (ضصاد9028)</t>
  </si>
  <si>
    <t>اختیارخ شستا-1010-1404/10/10 (ضستا1048)</t>
  </si>
  <si>
    <t>اختیارخ وتجارت-400-1404/10/17 (ضجار1073)</t>
  </si>
  <si>
    <t>اختیارخ خساپا-400-1404/09/26 (ضسپا9014)</t>
  </si>
  <si>
    <t>اختیار خرید شمش طلا-15000000-1404/11/19 (GBBA04C1500)</t>
  </si>
  <si>
    <t>اختیارخ ذوب-300-1404/10/17 (ضذوب1014)</t>
  </si>
  <si>
    <t>اختیارخ خودرو-450-1404/10/03 (ضخود1307)</t>
  </si>
  <si>
    <t>اختیارخ ذوب-360-1404/09/19 (ضذوب9028)</t>
  </si>
  <si>
    <t>اختیارخ خودرو-400-1404/09/05 (ضخود9042)</t>
  </si>
  <si>
    <t>اختیارخ خودرو-450-1404/09/05 (ضخود9043)</t>
  </si>
  <si>
    <t>اختیارخ خودرو-400-1404/10/03 (ضخود1306)</t>
  </si>
  <si>
    <t>اختیارخ ذوب-340-1404/09/19 (ضذوب9027)</t>
  </si>
  <si>
    <t>اختیارخ ذوب-280-1404/09/19 (ضذوب9024)</t>
  </si>
  <si>
    <t>اختیارخ وبصادر-550-1404/09/19 (ضصاد9030)</t>
  </si>
  <si>
    <t>گواهی شمش طلا (شمش طلا)</t>
  </si>
  <si>
    <t>سود و زیان ناشی از تغییر قیمت</t>
  </si>
  <si>
    <t>درآمد سود اوراق</t>
  </si>
  <si>
    <t>درآمد تغییر ارزش</t>
  </si>
  <si>
    <t>درآمد فروش</t>
  </si>
  <si>
    <t>درصد از کل درآمد ها</t>
  </si>
  <si>
    <t>نام سپرده بانکی</t>
  </si>
  <si>
    <t>سود سپرده بانکی و گواهی سپرده</t>
  </si>
  <si>
    <t>درصد سود به میانگین سپرده</t>
  </si>
  <si>
    <t>گزارش افشا پرتفوی ماهانه</t>
  </si>
  <si>
    <t>در اجرای ابلاغیه شماره 12020093 مورخ 1396/09/05 سازمان بورس اوراق بهادار</t>
  </si>
  <si>
    <t>.</t>
  </si>
  <si>
    <t>(مبالغ به ریال)</t>
  </si>
  <si>
    <t xml:space="preserve">1-1- سرمایه‌گذاری در سهام، حق تقدم سهام، اختیار معاملات سهام وگواهی سپرده کالایی شمش </t>
  </si>
  <si>
    <t>1-2- سرمایه‌گذاری در اوراق بهادار با درآمد ثابت یا علی‌الحساب</t>
  </si>
  <si>
    <t>گردشگری</t>
  </si>
  <si>
    <t>تجارت</t>
  </si>
  <si>
    <t>پاسارگاد</t>
  </si>
  <si>
    <t>خاورمیانه</t>
  </si>
  <si>
    <t>شهر</t>
  </si>
  <si>
    <t>ملت</t>
  </si>
  <si>
    <t>صادرات</t>
  </si>
  <si>
    <t>1-3- سرمایه‌گذاری در  سپرده‌ بانکی</t>
  </si>
  <si>
    <t>درآمد حاصل از سرمایه گذاری در سهام، اختیار معاملات سهام،گواهی سپرده کالایی و اختیار معاملات بورس کالا(شمش)</t>
  </si>
  <si>
    <t xml:space="preserve">درآمد حاصل از سرمایه گذاری در سپرده بانکی </t>
  </si>
  <si>
    <t>2- درآمد حاصل از سرمایه گذاری ها</t>
  </si>
  <si>
    <t>2-1</t>
  </si>
  <si>
    <t>2-3</t>
  </si>
  <si>
    <t>2-4</t>
  </si>
  <si>
    <t>درآمد حاصل از سرمایه گذاری تنزیل سود سهام دریافتنی</t>
  </si>
  <si>
    <t>درآمد حاصل از سرمایه گذاری تعدیل کارمزد کارگزاری</t>
  </si>
  <si>
    <t>درآمد حاصل از سرمایه گذاری کارمزد ثابت جبران اصل مبلغ سرمایه گذاری</t>
  </si>
  <si>
    <t>2-1-2- درآمد ناشی از تغییر قیمت سهام</t>
  </si>
  <si>
    <t>2-1-2- درآمد ناشی از تغییر قیمت اختیار معاملات سهام</t>
  </si>
  <si>
    <t>2-1-2- درآمد ناشی از تغییر قیمت گواهی سپرده کالایی و اختیار معاملات بورس کالا(شمش)</t>
  </si>
  <si>
    <t>2-1-3- سود(زیان) حاصل از فروش سهام و حق تقدم سهام</t>
  </si>
  <si>
    <t>2-1-3- سود (زیان ناشی از فروش گواهی سپرده کالایی و اختیار معاملات بورس کالا (شمش)</t>
  </si>
  <si>
    <t>2-1-3- سود(زیان) حاصل از فروش اختیار معاملات سهام</t>
  </si>
  <si>
    <t>یادداشت 1-2-2</t>
  </si>
  <si>
    <t>یادداشت 2-2-2</t>
  </si>
  <si>
    <t>یادداشت 3-2-2</t>
  </si>
  <si>
    <t>یادداشت 1-3-2</t>
  </si>
  <si>
    <t>2-1- درآمد حاصل از سرمایه گذاری در سهام، حق تقدم سهام، اختیار معاملات سهام، گواهی سپرده کالایی و اختیار معاملات بورس کالا(شمش)</t>
  </si>
  <si>
    <t>اوراق</t>
  </si>
  <si>
    <t>سهام و بورس کالا</t>
  </si>
  <si>
    <t>یادداشت 1-1-2</t>
  </si>
  <si>
    <t>یادداشت 2-1-2</t>
  </si>
  <si>
    <t>یادداشت 3-1-2</t>
  </si>
  <si>
    <t>جمع نقل به صفحه بعد</t>
  </si>
  <si>
    <t>جمع نقل از صفحه قبل</t>
  </si>
  <si>
    <t>ادامه یادداشت2-1-2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</si>
  <si>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</si>
  <si>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</si>
  <si>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</si>
  <si>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</si>
  <si>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</si>
  <si>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</si>
  <si>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 (درصد)</t>
  </si>
  <si>
    <t>میانگین نرخ بازده تا سررسید قراردادهای منعقده (درصد)</t>
  </si>
  <si>
    <t>35</t>
  </si>
  <si>
    <t>40</t>
  </si>
  <si>
    <t>صکوک اجاره اخابر61-3ماهه23%25 (صخابر61)</t>
  </si>
  <si>
    <t>32/5</t>
  </si>
  <si>
    <t>32</t>
  </si>
  <si>
    <t>صکوک اجاره وکغدیر505-3ماهه18%25 (صغدیر505)</t>
  </si>
  <si>
    <t>23/5</t>
  </si>
  <si>
    <t>38</t>
  </si>
  <si>
    <t>صکوک مرابحه اندیمشک07-6ماهه23%25 (صزاگرس07)</t>
  </si>
  <si>
    <t>33</t>
  </si>
  <si>
    <t>مرابحه سمگا/دماوند060907 (سمگا061)</t>
  </si>
  <si>
    <t>30</t>
  </si>
  <si>
    <t>نرخ اسمی</t>
  </si>
  <si>
    <t>سر. و توسعه صنایع لاستیک (پتوسعه)</t>
  </si>
  <si>
    <t>شرکت تامین سرمایه دماوند</t>
  </si>
  <si>
    <t>مدیر صندوق</t>
  </si>
  <si>
    <t> مشارکت قطار شهری تبریز71228</t>
  </si>
  <si>
    <t>38.46</t>
  </si>
  <si>
    <t>39</t>
  </si>
  <si>
    <t>41</t>
  </si>
  <si>
    <t>2-2-3- سود (زیان ناشی از فروش اوراق بهادار با درآمد ثابت</t>
  </si>
  <si>
    <t>2-2- درآمد حاصل از سرمایه گذاری در اوراق بهادار با درآمد ثابت</t>
  </si>
  <si>
    <t xml:space="preserve">2-3- درآمد حاصل از سرمایه گذاری در سپرده بانکی </t>
  </si>
  <si>
    <t>2-4- سایر درآمدها:</t>
  </si>
  <si>
    <t>2-4-1- جزئیات قراردادهای خرید و نگهداری اوراق بهادار با درآمد ثابت</t>
  </si>
  <si>
    <t>2-2-1- سود اوراق بهادار با درآمد ثابت</t>
  </si>
  <si>
    <t>2-3-1- سود سپرده بانکی</t>
  </si>
  <si>
    <t>2-2-2- درآمد ناشی از تغییر قیمت اوراق بهادار با درآمد ثابت</t>
  </si>
  <si>
    <t>اختیارخ شستا-1210-1404/09/12 (ضستا9040)</t>
  </si>
  <si>
    <t>اختیارخ شستا-1310-1404/09/12 (ضستا9041)</t>
  </si>
  <si>
    <t>اختیارخ خساپا-500-1404/09/26 (ضسپا9015)</t>
  </si>
  <si>
    <t>اختیارخ خودرو-500-1404/09/05 (ضخود9044)</t>
  </si>
  <si>
    <t>اختیارخ خودرو-550-1404/09/05 (ضخود9045)</t>
  </si>
  <si>
    <t>اختیارخ خودرو-550-1404/10/03 (ضخود1309)</t>
  </si>
  <si>
    <t>اختیارخ فولاد-2400-1404/09/12 (ضفلا9029)</t>
  </si>
  <si>
    <t>اختیارخ فولاد-2800-1404/09/12 (ضفلا9031)</t>
  </si>
  <si>
    <t>اختیارخ فولاد-3000-1404/09/12 (ضفلا9032)</t>
  </si>
  <si>
    <t>اختیارخ اخابر-500-1404/09/19 (ضمخا9008)</t>
  </si>
  <si>
    <t>اختیارخ وبصادر-650-1404/09/19 (ضصاد9032)</t>
  </si>
  <si>
    <t>اختیارخ وبملت-1000-1404/10/17 (ضملت1006)</t>
  </si>
  <si>
    <t>اختیارخ وبملت-1100-1404/10/17 (ضملت1007)</t>
  </si>
  <si>
    <t>اختیارخ وبملت-1200-1404/10/17 (ضملت1008)</t>
  </si>
  <si>
    <t>اختیارخ وبملت-1400-1404/10/17 (ضملت1010)</t>
  </si>
  <si>
    <t>اختیارخ ذوب-400-1404/10/17 (ضذوب1019)</t>
  </si>
  <si>
    <t>اختیارخ خساپا-500-1404/10/24 (ضسپا1040)</t>
  </si>
  <si>
    <t>اختیارخ خساپا-550-1404/10/24 (ضسپا1041)</t>
  </si>
  <si>
    <t>اختیارخ خودرو-500-1404/11/01 (ضخود1152)</t>
  </si>
  <si>
    <t>اختیارخ خودرو-550-1404/11/01 (ضخود1153)</t>
  </si>
  <si>
    <t>اختیارخ خودرو-600-1404/11/01 (ضخود1154)</t>
  </si>
  <si>
    <t>اختیارخ وتجارت-500-1404/10/17 (ضجار1075)</t>
  </si>
  <si>
    <t>اختیارخ وتجارت-550-1404/10/17 (ضجار1076)</t>
  </si>
  <si>
    <t>اختیارخ شپنا-5000-1404/10/17 (ضشنا1089)</t>
  </si>
  <si>
    <t>اختیارخ شپنا-5500-1404/10/17 (ضشنا1090)</t>
  </si>
  <si>
    <t>اختیارخ وبملت-1000-1404/11/21 (ضملت1183)</t>
  </si>
  <si>
    <t>اختیارخ وبملت-1200-1404/11/21 (ضملت1185)</t>
  </si>
  <si>
    <t>اختیارخ خساپا-450-1404/11/29 (ضسپا1137)</t>
  </si>
  <si>
    <t>اختیارخ خساپا-500-1404/11/29 (ضسپا1138)</t>
  </si>
  <si>
    <t>اختیارخ خساپا-550-1404/11/29 (ضسپا1139)</t>
  </si>
  <si>
    <t>اختیارخ خودرو-550-1404/12/06 (ضخود1250)</t>
  </si>
  <si>
    <t>اختیارخ اخابر-500-1404/11/21 (ضمخا1106)</t>
  </si>
  <si>
    <t>اختیارخ وبملت-1400-1404/12/19 (ضملت1206)</t>
  </si>
  <si>
    <t>اختیارخ خساپا-550-1404/12/26 (ضسپا1248)</t>
  </si>
  <si>
    <t>اختیارخ وتجارت-400-1404/12/19 (ضجار1232)</t>
  </si>
  <si>
    <t>ادامه یادداشت1-2</t>
  </si>
  <si>
    <t>1404/09/30</t>
  </si>
  <si>
    <t>گسترش نفت و گاز پارسیان (پارسان)</t>
  </si>
  <si>
    <t>صنایع پتروشیمی خلیج فارس (فارس)</t>
  </si>
  <si>
    <t>سر. نفت و گاز تامین (تاپیکو)</t>
  </si>
  <si>
    <t>پالایش نفت تهران (شتران)</t>
  </si>
  <si>
    <t>تولیدی کوچین (کوچین)</t>
  </si>
  <si>
    <t>1403/02/03</t>
  </si>
  <si>
    <t>140502/03</t>
  </si>
  <si>
    <t xml:space="preserve">  </t>
  </si>
  <si>
    <t>2-1-1- سود سهام</t>
  </si>
  <si>
    <t>صکوک مرابحه فولاد065/بدون ضامن (صفولا065)</t>
  </si>
  <si>
    <t> مرابحه شیشه سازی مینا070516 (کمینا07)</t>
  </si>
  <si>
    <t>39/8</t>
  </si>
  <si>
    <t>29</t>
  </si>
  <si>
    <t xml:space="preserve"> صکوک اجاره وکغدیر505/3ماهه18% (صغدیر505)</t>
  </si>
  <si>
    <t xml:space="preserve"> صکوک مرابحه فولاد065/بدون ضامن (صفولا065)</t>
  </si>
  <si>
    <t xml:space="preserve"> مرابحه سمگا/دماوند060907 (سمگا061)</t>
  </si>
  <si>
    <t xml:space="preserve"> صکوک مرابحه اندیمشک07/6ماهه23% (صزاگرس07)</t>
  </si>
  <si>
    <t xml:space="preserve"> مرابحه اتومبیل سازی فردا061023 (فرداموتور06)</t>
  </si>
  <si>
    <t xml:space="preserve"> صکوک اجاره اخابر61/3ماهه23% (صخابر61)</t>
  </si>
  <si>
    <t xml:space="preserve"> سلف موازی متانول بوشهر051 (سمتا051)</t>
  </si>
  <si>
    <t xml:space="preserve"> اجاره توان آفرین ساز 14070216 (وامین07)</t>
  </si>
  <si>
    <t xml:space="preserve"> صکوک اجاره گل گهر054/3ماهه23% (صگل054)</t>
  </si>
  <si>
    <t xml:space="preserve"> مرابحه شیشه سازی مینا070516  (کمینا07)</t>
  </si>
  <si>
    <t xml:space="preserve"> مرابحه خمیرمایه رضوی060605 (غمایه06)</t>
  </si>
  <si>
    <t xml:space="preserve"> اجاره تابان فردادماوند14080220 (تابان20)</t>
  </si>
  <si>
    <t xml:space="preserve"> مشارکت قطار شهری تبریز71228</t>
  </si>
  <si>
    <t>اختیارخ اخابر-700-1404/11/21 (ضمخا1110)</t>
  </si>
  <si>
    <t>اختیارخ شستا-1400-1405/01/11 (ضستا0137)</t>
  </si>
  <si>
    <t>اختیارخ خودرو-500-1405/02/02 (ضخود2067)</t>
  </si>
  <si>
    <t>اختیارخ ذوب-400-1404/11/21 (ضذوب1146)</t>
  </si>
  <si>
    <t>اختیارخ فولاد-3250-1404/11/08 (ضفلا1410)</t>
  </si>
  <si>
    <t>اختیارخ اخابر-600-1404/11/21 (ضمخا1108)</t>
  </si>
  <si>
    <t>اختیارخ شپنا-4500-1404/10/17 (ضشنا1088)</t>
  </si>
  <si>
    <t>اختیارخ ذوب-450-1404/11/21 (ضذوب1147)</t>
  </si>
  <si>
    <t>اختیارخ ذوب-450-1404/12/19 (ضذوب1219)</t>
  </si>
  <si>
    <t>اختیارخ اخابر-550-1404/11/21 (ضمخا1107)</t>
  </si>
  <si>
    <t>اختیارخ خودرو-600-1405/01/11 (ضخود0150)</t>
  </si>
  <si>
    <t>اختیارخ ذوب-360-1404/10/17 (ضذوب1017)</t>
  </si>
  <si>
    <t>اختیارخ خودرو-550-1405/01/11 (ضخود0149)</t>
  </si>
  <si>
    <t>اختیارخ وتجارت-500-1404/12/19 (ضجار1234)</t>
  </si>
  <si>
    <t>اختیارخ شستا-1410-1404/12/13 (ضستا1240)</t>
  </si>
  <si>
    <t>اختیارخ فولاد-3500-1404/11/08 (ضفلا1411)</t>
  </si>
  <si>
    <t>اختیارخ ذوب-450-1405/01/19 (ضذوب0129)</t>
  </si>
  <si>
    <t>اختیارخ اخابر-600-1405/01/19 (ضمخا0108)</t>
  </si>
  <si>
    <t>اختیارخ شستا-1500-1405/01/11 (ضستا0138)</t>
  </si>
  <si>
    <t>اختیارخ خودرو-650-1405/02/02 (ضخود2070)</t>
  </si>
  <si>
    <t>اختیارخ شپنا-6000-1404/12/19 (ضشنا1233)</t>
  </si>
  <si>
    <t>اختیارخ شستا-1810-1404/11/08 (ضستا1146)</t>
  </si>
  <si>
    <t>اختیارخ وبملت-1500-1404/10/17 (ضملت1011)</t>
  </si>
  <si>
    <t>اختیارخ وبملت-1300-1404/10/17 (ضملت1009)</t>
  </si>
  <si>
    <t>اختیارخ وتجارت-600-1404/10/17 (ضجار1077)</t>
  </si>
  <si>
    <t>اختیارخ اخابر-650-1404/11/21 (ضمخا1109)</t>
  </si>
  <si>
    <t>اختیارخ خودرو-650-1404/11/01 (ضخود1155)</t>
  </si>
  <si>
    <t>اختیارخ خساپا-600-1404/10/24 (ضسپا1042)</t>
  </si>
  <si>
    <t>اختیارخ وبصادر-650-1404/11/21 (ضصاد1168)</t>
  </si>
  <si>
    <t>اختیارخ خساپا-600-1404/11/29 (ضسپا1140)</t>
  </si>
  <si>
    <t>اختیار خرید شمش طلا-8000000-1404/08/18 (GBAB04C800)</t>
  </si>
  <si>
    <t>اختیار خرید شمش طلا-9500000-1404/08/18 (GBAB04C950)</t>
  </si>
  <si>
    <t>اختیار خرید شمش طلا-10000000-1404/08/18 (GBAB04C1000)</t>
  </si>
  <si>
    <t>اختیار خرید شمش طلا-9000000-1404/08/18 (GBAB04C900)</t>
  </si>
  <si>
    <t>اختیار خرید شمش طلا-11000000-1404/08/18 (GBAB04C1100)</t>
  </si>
  <si>
    <t>اختیار خرید شمش طلا-10500000-1404/08/18 (GBAB04C1050)</t>
  </si>
  <si>
    <t>اختیار خرید شمش طلا-12000000-1404/08/18 (GBAB04C1200)</t>
  </si>
  <si>
    <t>اختیار خرید شمش طلا-14000000-1404/08/18 (GBAB04C1400)</t>
  </si>
  <si>
    <t>اختیار خرید شمش طلا-13000000-1404/08/18 (GBAB04C1300)</t>
  </si>
  <si>
    <t>اختیار خرید شمش طلا-16000000-1404/11/19 (GBBA04C1600)</t>
  </si>
  <si>
    <t>اختیار خرید شمش طلا-16000000-1404/08/18 (GBAB04C1600)</t>
  </si>
  <si>
    <t>صکوک مرابحه فولاد065-بدون ضامن (صفولا065)</t>
  </si>
  <si>
    <t>مرابحه شیشه سازی مینا070516  (کمینا07)</t>
  </si>
  <si>
    <t>اختیارخخودرو50014040905(ضخود9044)</t>
  </si>
  <si>
    <t>اختیارخشستا111014040912(ضستا9039)</t>
  </si>
  <si>
    <t>اختیارخشستا121014040912(ضستا9040)</t>
  </si>
  <si>
    <t>اختیارخشستا121014040814(ضستا8038)</t>
  </si>
  <si>
    <t>اختیارخخساپا40014040828(ضسپا8074)</t>
  </si>
  <si>
    <t>اختیارخوبملت110014040919(ضملت9030)</t>
  </si>
  <si>
    <t>اختیارخپتروآبان15000040818(ضپتروآبان804)</t>
  </si>
  <si>
    <t>اختیارخفولاد280014040912(ضفلا9031)</t>
  </si>
  <si>
    <t>اختیارخخودرو45014040905(ضخود9043)</t>
  </si>
  <si>
    <t>اختیارخذوب30014040919(ضذوب9025)</t>
  </si>
  <si>
    <t>اختیارخخودرو50014040807(ضخود8045)</t>
  </si>
  <si>
    <t>اختیارخشستا111014040814(ضستا8037)</t>
  </si>
  <si>
    <t>اختیارخوبصادر45014040919(ضصاد9028)</t>
  </si>
  <si>
    <t>اختیارخخودرو38014040905(ضخود9041)</t>
  </si>
  <si>
    <t>اختیارخخودرو36014040905(ضخود9040)</t>
  </si>
  <si>
    <t>اختیارخذوب36014040919(ضذوب9028)</t>
  </si>
  <si>
    <t>اختیارخوبملت100014040821(ضملت8061)</t>
  </si>
  <si>
    <t>اختیارخوبملت100014040919(ضملت9029)</t>
  </si>
  <si>
    <t>اختیارخاخابر45014040919(ضمخا9007)</t>
  </si>
  <si>
    <t>اختیارخوبصادر55014040919(ضصاد9030)</t>
  </si>
  <si>
    <t>اختیارخاخابر50014040919(ضمخا9008)</t>
  </si>
  <si>
    <t>اختیارخفولاد240014040912(ضفلا9029)</t>
  </si>
  <si>
    <t>اختیارخذوب26014040919(ضذوب9023)</t>
  </si>
  <si>
    <t>اختیارخفولاد300014040912(ضفلا9032)</t>
  </si>
  <si>
    <t>اختیارخوبملت110014040821(ضملت8062)</t>
  </si>
  <si>
    <t>اختیارخخساپا50014040926(ضسپا9015)</t>
  </si>
  <si>
    <t>اختیارخخساپا50014040828(ضسپا8075)</t>
  </si>
  <si>
    <t>اختیارخخودرو40014040807(ضخود8044)</t>
  </si>
  <si>
    <t>اختیارخوبصادر65014040919(ضصاد9032)</t>
  </si>
  <si>
    <t>اختیارخفولاد260014040912(ضفلا9030)</t>
  </si>
  <si>
    <t>اختیارخخودرو55014040905(ضخود9045)</t>
  </si>
  <si>
    <t>اختیارخوتجارت40014040821(ضجار8015)</t>
  </si>
  <si>
    <t>اختیارخشستا101014040814(ضستا8036)</t>
  </si>
  <si>
    <t>اختیارخشستا91014040814(ضستا8035)</t>
  </si>
  <si>
    <t>اختیارخپتروآبان17000040818(ضپتروآبان806)</t>
  </si>
  <si>
    <t>اختیارخشستا131014040912(ضستا9041)</t>
  </si>
  <si>
    <t>اختیارخوبملت120014040821(ضملت8063)</t>
  </si>
  <si>
    <t>اختیارخوبملت120014040919(ضملت9031)</t>
  </si>
  <si>
    <t>اختیارخخساپا40014040926(ضسپا9014)</t>
  </si>
  <si>
    <t>اختیارخاخابر40014040919(ضمخا9006)</t>
  </si>
  <si>
    <t>اختیارخخودرو40014040905(ضخود9042)</t>
  </si>
  <si>
    <t>اختیارخشستا131014040814(ضستا8039)</t>
  </si>
  <si>
    <t>اختیارخخودرو30014040807(ضخود8043)</t>
  </si>
  <si>
    <t>اختیارخذوب30014040828(ضذوب8013)</t>
  </si>
  <si>
    <t>اختیارخوبصادر50014040919(ضصاد9029)</t>
  </si>
  <si>
    <t>اختیارخذوب28014040919(ضذوب9024)</t>
  </si>
  <si>
    <t>اختیارخذوب40014040919(ضذوب9030)</t>
  </si>
  <si>
    <t>اختیارخذوب34014040919(ضذوب9027)</t>
  </si>
  <si>
    <t>اختیارخوتجارت30014040821(ضجار8014)</t>
  </si>
  <si>
    <t>اختیارفخساپا100014040926(طسپا9020)</t>
  </si>
  <si>
    <t>اختیارخوبصادر40014040919(ضصاد9027)</t>
  </si>
  <si>
    <t>اختیارخذوب40014040828(ضذوب8014)</t>
  </si>
  <si>
    <t>اختیارخذوب32014040919(ضذوب9026)</t>
  </si>
  <si>
    <t>2-1-3- ادامه یادداشت</t>
  </si>
  <si>
    <t>‫دوره یک ماهه منتهی به 30 دی 1404</t>
  </si>
  <si>
    <t>به تاریخ 30 دی 1404</t>
  </si>
  <si>
    <t>1404/10/30</t>
  </si>
  <si>
    <t>دوره یک ماهه منتهی به 30 دی 1404</t>
  </si>
  <si>
    <t>طی دی ماه</t>
  </si>
  <si>
    <t>از ابتدای سال مالی تا پایان دی ماه</t>
  </si>
  <si>
    <t>سر. غدیر (وغدیر)</t>
  </si>
  <si>
    <t>پتروشیمی پردیس (شپدیس)</t>
  </si>
  <si>
    <t>سر. توسعه معادن و فلزات (ومعادن)</t>
  </si>
  <si>
    <t>سر. صندوق بازنشستگی (وصندوق)</t>
  </si>
  <si>
    <t>پتروشیمی شیراز (شیراز)</t>
  </si>
  <si>
    <t>فولاد کاوه جنوب کیش (کاوه)</t>
  </si>
  <si>
    <t>گروه مالی نماد غدیر (نماد)</t>
  </si>
  <si>
    <t>بانک شهر</t>
  </si>
  <si>
    <t> گسترش نفت و گاز پارسیان (پارسان)</t>
  </si>
  <si>
    <t>صکوک اجاره گل گهر504/3ماهه23% (صگل504)</t>
  </si>
  <si>
    <t>38.5</t>
  </si>
  <si>
    <t>اختیارخ خودرو-700-1405/02/02 (ضخود2071)</t>
  </si>
  <si>
    <t>اختیارخخودرو45014041003(ضخود1307)</t>
  </si>
  <si>
    <t>اختیارخخودرو38014041003(ضخود1305)</t>
  </si>
  <si>
    <t>اختیارخخساپا55014041024(ضسپا1041)</t>
  </si>
  <si>
    <t>اختیارخوتجارت45014041017(ضجار1074)</t>
  </si>
  <si>
    <t>اختیارخوتجارت55014041017(ضجار1076)</t>
  </si>
  <si>
    <t>اختیارخخودرو50014041003(ضخود1308)</t>
  </si>
  <si>
    <t>اختیارخخودرو60014041101(ضخود1154)</t>
  </si>
  <si>
    <t>اختیارخخودرو65014041101(ضخود1155)</t>
  </si>
  <si>
    <t>اختیارخشستا71014041010(ضستا1045)</t>
  </si>
  <si>
    <t>اختیارخوتجارت60014041017(ضجار1077)</t>
  </si>
  <si>
    <t>اختیارخخساپا50014041024(ضسپا1040)</t>
  </si>
  <si>
    <t>اختیارخوبملت110014041017(ضملت1007)</t>
  </si>
  <si>
    <t>اختیارخوتجارت50014041017(ضجار1075)</t>
  </si>
  <si>
    <t>اختیارخخودرو40014041003(ضخود1306)</t>
  </si>
  <si>
    <t>اختیارخشپنا500014041017(ضشنا1089)</t>
  </si>
  <si>
    <t>اختیارخخساپا60014041024(ضسپا1042)</t>
  </si>
  <si>
    <t>اختیارخخودرو55014041101(ضخود1153)</t>
  </si>
  <si>
    <t>اختیارخخساپا45014041024(ضسپا1039)</t>
  </si>
  <si>
    <t>اختیارخخساپا45014041129(ضسپا1137)</t>
  </si>
  <si>
    <t>اختیارخاخابر50014041121(ضمخا1106)</t>
  </si>
  <si>
    <t>اختیارخوتجارت40014041017(ضجار1073)</t>
  </si>
  <si>
    <t>اختیارخذوب40014041121(ضذوب1146)</t>
  </si>
  <si>
    <t>اختیارخذوب40014041017(ضذوب1019)</t>
  </si>
  <si>
    <t>اختیارخاخابر70014041121(ضمخا1110)</t>
  </si>
  <si>
    <t>اختیارخوبملت90014041017(ضملت1005)</t>
  </si>
  <si>
    <t>اختیارخشستا81014041010(ضستا1046)</t>
  </si>
  <si>
    <t>اختیارخخساپا40014041024(ضسپا1038)</t>
  </si>
  <si>
    <t>اختیارخوبملت100014041017(ضملت1006)</t>
  </si>
  <si>
    <t>اختیارخوتجارت40014041219(ضجار1232)</t>
  </si>
  <si>
    <t>اختیارخذوب30014041017(ضذوب1014)</t>
  </si>
  <si>
    <t>اختیارخوبملت110014041121(ضملت1184)</t>
  </si>
  <si>
    <t>اختیارخوبملت130014041121(ضملت1186)</t>
  </si>
  <si>
    <t>اختیارخوبملت120014041219(ضملت1204)</t>
  </si>
  <si>
    <t>اختیارخفولاد325014041108(ضفلا1410)</t>
  </si>
  <si>
    <t>اختیارخوبملت120014041017(ضملت1008)</t>
  </si>
  <si>
    <t>اختیارخشپنا600014041219(ضشنا1233)</t>
  </si>
  <si>
    <t>اختیارخخودرو55014041003(ضخود1309)</t>
  </si>
  <si>
    <t>اختیارخشپنا450014041017(ضشنا1088)</t>
  </si>
  <si>
    <t>اختیارخشستا150014050111(ضستا0138)</t>
  </si>
  <si>
    <t>اختیارخذوب34014041017(ضذوب1016)</t>
  </si>
  <si>
    <t>اختیارخشستا141014041213(ضستا1240)</t>
  </si>
  <si>
    <t>اختیارخذوب36014041017(ضذوب1017)</t>
  </si>
  <si>
    <t>اختیارخشستا101014041010(ضستا1048)</t>
  </si>
  <si>
    <t>اختیارخفولاد350014041108(ضفلا1411)</t>
  </si>
  <si>
    <t>اختیارخوبملت130014041017(ضملت1009)</t>
  </si>
  <si>
    <t>اختیارخشستا121014041010(ضستا1050)</t>
  </si>
  <si>
    <t>اختیارخشپنا550014041017(ضشنا1090)</t>
  </si>
  <si>
    <t>اختیارخوبملت150014041017(ضملت1011)</t>
  </si>
  <si>
    <t>اختیارخشستا131014041010(ضستا1051)</t>
  </si>
  <si>
    <t>اختیارخوبملت140014041017(ضملت1010)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</si>
</sst>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;"/>
    <numFmt numFmtId="165" formatCode="#,##0_-;\(#,##0\)"/>
  </numFmts>
  <fonts count="46">
    <font>
      <sz val="11"/>
      <color theme="1"/>
      <name val="B Nazanin"/>
      <family val="2"/>
      <charset val="178"/>
      <scheme val="minor"/>
    </font>
    <font>
      <sz val="10"/>
      <color theme="1"/>
      <name val="B Nazanin"/>
      <charset val="178"/>
    </font>
    <font>
      <i/>
      <sz val="10"/>
      <color theme="1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1"/>
      <color theme="1"/>
      <name val="B Nazanin"/>
      <charset val="178"/>
    </font>
    <font>
      <sz val="11"/>
      <color rgb="FF000000"/>
      <name val="B Nazanin"/>
      <charset val="178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sz val="11"/>
      <name val="Calibri"/>
      <family val="2"/>
    </font>
    <font>
      <sz val="11"/>
      <color indexed="8"/>
      <name val="B Nazanin"/>
      <charset val="178"/>
    </font>
    <font>
      <sz val="14"/>
      <color indexed="8"/>
      <name val="B Nazanin"/>
      <charset val="178"/>
    </font>
    <font>
      <sz val="11"/>
      <color theme="0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20"/>
      <color theme="1"/>
      <name val="B Nazanin"/>
      <charset val="178"/>
    </font>
    <font>
      <b/>
      <u/>
      <sz val="20"/>
      <color theme="1"/>
      <name val="B Nazanin"/>
      <charset val="178"/>
    </font>
    <font>
      <sz val="14"/>
      <color theme="1"/>
      <name val="B Nazanin"/>
      <charset val="178"/>
    </font>
    <font>
      <sz val="20"/>
      <color theme="1"/>
      <name val="B Nazanin"/>
      <charset val="178"/>
    </font>
    <font>
      <b/>
      <sz val="18"/>
      <color theme="1"/>
      <name val="B Nazanin"/>
      <charset val="178"/>
    </font>
    <font>
      <b/>
      <sz val="8"/>
      <color theme="1"/>
      <name val="B Nazanin"/>
      <charset val="178"/>
    </font>
    <font>
      <b/>
      <i/>
      <sz val="14"/>
      <color theme="1"/>
      <name val="B Nazanin"/>
      <charset val="178"/>
    </font>
    <font>
      <b/>
      <sz val="20"/>
      <color rgb="FF0062AC"/>
      <name val="B Nazanin"/>
      <charset val="178"/>
      <scheme val="minor"/>
    </font>
    <font>
      <b/>
      <sz val="16"/>
      <color rgb="FF000000"/>
      <name val="B Nazanin"/>
      <charset val="178"/>
      <scheme val="minor"/>
    </font>
    <font>
      <b/>
      <sz val="16"/>
      <color theme="1"/>
      <name val="B Nazanin"/>
      <charset val="178"/>
      <scheme val="minor"/>
    </font>
    <font>
      <b/>
      <sz val="18"/>
      <color theme="1"/>
      <name val="B Nazanin"/>
      <charset val="178"/>
      <scheme val="minor"/>
    </font>
    <font>
      <b/>
      <sz val="20"/>
      <color theme="1"/>
      <name val="B Nazanin"/>
      <charset val="178"/>
      <scheme val="minor"/>
    </font>
    <font>
      <b/>
      <u/>
      <sz val="20"/>
      <color theme="1"/>
      <name val="B Nazanin"/>
      <charset val="178"/>
      <scheme val="minor"/>
    </font>
    <font>
      <sz val="14"/>
      <color rgb="FF000000"/>
      <name val="B Nazanin"/>
      <charset val="178"/>
    </font>
    <font>
      <b/>
      <sz val="16"/>
      <color rgb="FF000000"/>
      <name val="B Nazanin"/>
      <charset val="178"/>
    </font>
    <font>
      <sz val="14"/>
      <color theme="1"/>
      <name val="B Nazanin"/>
      <charset val="178"/>
      <scheme val="minor"/>
    </font>
    <font>
      <b/>
      <sz val="14"/>
      <color theme="1"/>
      <name val="B Nazanin"/>
      <charset val="178"/>
      <scheme val="minor"/>
    </font>
    <font>
      <sz val="11"/>
      <color indexed="8"/>
      <name val="B Nazanin"/>
      <family val="2"/>
      <scheme val="minor"/>
    </font>
    <font>
      <b/>
      <sz val="20"/>
      <name val="B Nazanin"/>
      <charset val="178"/>
    </font>
    <font>
      <sz val="18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rgb="FF000000"/>
      <name val="B Nazanin"/>
      <charset val="178"/>
      <scheme val="minor"/>
    </font>
    <font>
      <sz val="22"/>
      <color theme="1"/>
      <name val="B Nazanin"/>
      <charset val="178"/>
    </font>
    <font>
      <sz val="28"/>
      <color theme="1"/>
      <name val="B Nazanin"/>
      <charset val="178"/>
      <scheme val="minor"/>
    </font>
    <font>
      <b/>
      <sz val="16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38" fillId="0" borderId="0"/>
  </cellStyleXfs>
  <cellXfs count="2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readingOrder="2"/>
    </xf>
    <xf numFmtId="164" fontId="12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0" fontId="16" fillId="0" borderId="0" xfId="1" applyFont="1"/>
    <xf numFmtId="0" fontId="17" fillId="0" borderId="0" xfId="1" applyFont="1"/>
    <xf numFmtId="0" fontId="18" fillId="2" borderId="0" xfId="1" applyFont="1" applyFill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readingOrder="2"/>
    </xf>
    <xf numFmtId="0" fontId="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readingOrder="2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3" fillId="0" borderId="0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38" fontId="4" fillId="0" borderId="0" xfId="0" applyNumberFormat="1" applyFont="1"/>
    <xf numFmtId="38" fontId="22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4" fillId="0" borderId="0" xfId="0" applyNumberFormat="1" applyFont="1" applyAlignment="1">
      <alignment horizontal="center" vertical="center" readingOrder="2"/>
    </xf>
    <xf numFmtId="38" fontId="4" fillId="0" borderId="0" xfId="0" applyNumberFormat="1" applyFont="1" applyBorder="1" applyAlignment="1">
      <alignment horizontal="center" vertical="center" readingOrder="2"/>
    </xf>
    <xf numFmtId="38" fontId="20" fillId="0" borderId="0" xfId="0" applyNumberFormat="1" applyFont="1" applyBorder="1" applyAlignment="1">
      <alignment vertical="center" readingOrder="2"/>
    </xf>
    <xf numFmtId="38" fontId="20" fillId="0" borderId="0" xfId="0" applyNumberFormat="1" applyFont="1" applyBorder="1" applyAlignment="1">
      <alignment horizontal="center" vertical="center"/>
    </xf>
    <xf numFmtId="38" fontId="23" fillId="0" borderId="0" xfId="0" applyNumberFormat="1" applyFont="1" applyBorder="1" applyAlignment="1">
      <alignment horizontal="center" vertical="center"/>
    </xf>
    <xf numFmtId="38" fontId="23" fillId="0" borderId="1" xfId="0" applyNumberFormat="1" applyFont="1" applyBorder="1" applyAlignment="1">
      <alignment horizontal="center" vertical="center"/>
    </xf>
    <xf numFmtId="38" fontId="23" fillId="0" borderId="0" xfId="0" applyNumberFormat="1" applyFont="1" applyAlignment="1">
      <alignment horizontal="right" vertical="center"/>
    </xf>
    <xf numFmtId="38" fontId="12" fillId="0" borderId="0" xfId="0" applyNumberFormat="1" applyFont="1" applyBorder="1" applyAlignment="1">
      <alignment horizontal="right" vertical="center"/>
    </xf>
    <xf numFmtId="38" fontId="23" fillId="0" borderId="0" xfId="0" applyNumberFormat="1" applyFont="1" applyAlignment="1">
      <alignment horizontal="center" vertical="center"/>
    </xf>
    <xf numFmtId="38" fontId="23" fillId="0" borderId="4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right" vertical="center"/>
    </xf>
    <xf numFmtId="38" fontId="12" fillId="0" borderId="0" xfId="0" applyNumberFormat="1" applyFont="1" applyAlignment="1">
      <alignment horizontal="center" vertical="center"/>
    </xf>
    <xf numFmtId="38" fontId="12" fillId="0" borderId="0" xfId="0" applyNumberFormat="1" applyFont="1" applyBorder="1" applyAlignment="1">
      <alignment horizontal="center" vertical="center"/>
    </xf>
    <xf numFmtId="38" fontId="19" fillId="0" borderId="4" xfId="0" applyNumberFormat="1" applyFont="1" applyBorder="1" applyAlignment="1">
      <alignment horizontal="center" vertical="center"/>
    </xf>
    <xf numFmtId="38" fontId="19" fillId="0" borderId="0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19" fillId="0" borderId="1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40" fontId="23" fillId="0" borderId="0" xfId="0" applyNumberFormat="1" applyFont="1" applyAlignment="1">
      <alignment horizontal="center" vertical="center"/>
    </xf>
    <xf numFmtId="40" fontId="19" fillId="0" borderId="4" xfId="0" applyNumberFormat="1" applyFont="1" applyBorder="1" applyAlignment="1">
      <alignment horizontal="center" vertical="center"/>
    </xf>
    <xf numFmtId="38" fontId="23" fillId="0" borderId="0" xfId="0" applyNumberFormat="1" applyFont="1" applyFill="1" applyAlignment="1">
      <alignment horizontal="center" vertical="center"/>
    </xf>
    <xf numFmtId="38" fontId="23" fillId="0" borderId="0" xfId="0" applyNumberFormat="1" applyFont="1" applyFill="1" applyBorder="1" applyAlignment="1">
      <alignment horizontal="center" vertical="center"/>
    </xf>
    <xf numFmtId="40" fontId="23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 readingOrder="2"/>
    </xf>
    <xf numFmtId="0" fontId="13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horizontal="center" vertical="center" readingOrder="2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 readingOrder="2"/>
    </xf>
    <xf numFmtId="38" fontId="20" fillId="0" borderId="0" xfId="0" applyNumberFormat="1" applyFont="1" applyBorder="1" applyAlignment="1">
      <alignment vertical="center"/>
    </xf>
    <xf numFmtId="38" fontId="20" fillId="0" borderId="0" xfId="0" applyNumberFormat="1" applyFont="1" applyBorder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 readingOrder="2"/>
    </xf>
    <xf numFmtId="38" fontId="12" fillId="0" borderId="0" xfId="0" applyNumberFormat="1" applyFont="1" applyBorder="1" applyAlignment="1">
      <alignment horizontal="center" vertical="center" readingOrder="2"/>
    </xf>
    <xf numFmtId="37" fontId="23" fillId="0" borderId="0" xfId="0" applyNumberFormat="1" applyFont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40" fontId="23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readingOrder="2"/>
    </xf>
    <xf numFmtId="38" fontId="21" fillId="0" borderId="0" xfId="0" applyNumberFormat="1" applyFont="1" applyAlignment="1">
      <alignment horizontal="center" vertical="center"/>
    </xf>
    <xf numFmtId="38" fontId="0" fillId="0" borderId="0" xfId="0" applyNumberFormat="1" applyAlignment="1">
      <alignment vertical="center"/>
    </xf>
    <xf numFmtId="38" fontId="0" fillId="0" borderId="0" xfId="0" applyNumberFormat="1" applyBorder="1" applyAlignment="1">
      <alignment vertical="center"/>
    </xf>
    <xf numFmtId="38" fontId="20" fillId="0" borderId="0" xfId="0" applyNumberFormat="1" applyFont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 readingOrder="2"/>
    </xf>
    <xf numFmtId="38" fontId="20" fillId="0" borderId="3" xfId="0" applyNumberFormat="1" applyFont="1" applyBorder="1" applyAlignment="1">
      <alignment horizontal="center" vertical="center" readingOrder="2"/>
    </xf>
    <xf numFmtId="38" fontId="23" fillId="0" borderId="0" xfId="0" applyNumberFormat="1" applyFont="1" applyBorder="1" applyAlignment="1">
      <alignment horizontal="right" vertical="center"/>
    </xf>
    <xf numFmtId="38" fontId="12" fillId="0" borderId="0" xfId="0" applyNumberFormat="1" applyFont="1" applyAlignment="1">
      <alignment horizontal="right" vertical="center" readingOrder="2"/>
    </xf>
    <xf numFmtId="38" fontId="12" fillId="0" borderId="0" xfId="0" applyNumberFormat="1" applyFont="1" applyBorder="1" applyAlignment="1">
      <alignment horizontal="right" vertical="center" readingOrder="2"/>
    </xf>
    <xf numFmtId="38" fontId="12" fillId="0" borderId="0" xfId="0" applyNumberFormat="1" applyFont="1" applyAlignment="1">
      <alignment vertical="center" readingOrder="2"/>
    </xf>
    <xf numFmtId="38" fontId="24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 readingOrder="2"/>
    </xf>
    <xf numFmtId="38" fontId="1" fillId="0" borderId="0" xfId="0" applyNumberFormat="1" applyFont="1" applyAlignment="1">
      <alignment vertical="center"/>
    </xf>
    <xf numFmtId="38" fontId="20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center" vertical="center" wrapText="1" readingOrder="2"/>
    </xf>
    <xf numFmtId="38" fontId="26" fillId="0" borderId="0" xfId="0" applyNumberFormat="1" applyFont="1" applyAlignment="1">
      <alignment horizontal="right" vertical="center" readingOrder="2"/>
    </xf>
    <xf numFmtId="38" fontId="27" fillId="0" borderId="0" xfId="0" applyNumberFormat="1" applyFont="1" applyAlignment="1">
      <alignment horizontal="center" vertical="center" wrapText="1" readingOrder="2"/>
    </xf>
    <xf numFmtId="38" fontId="1" fillId="0" borderId="0" xfId="0" applyNumberFormat="1" applyFont="1" applyAlignment="1">
      <alignment horizontal="center" vertical="center" wrapText="1" readingOrder="2"/>
    </xf>
    <xf numFmtId="38" fontId="2" fillId="0" borderId="0" xfId="0" applyNumberFormat="1" applyFont="1" applyAlignment="1">
      <alignment horizontal="center" vertical="center" wrapText="1" readingOrder="2"/>
    </xf>
    <xf numFmtId="38" fontId="19" fillId="0" borderId="5" xfId="0" applyNumberFormat="1" applyFont="1" applyBorder="1" applyAlignment="1">
      <alignment horizontal="center" vertical="center"/>
    </xf>
    <xf numFmtId="38" fontId="19" fillId="0" borderId="5" xfId="0" applyNumberFormat="1" applyFont="1" applyBorder="1" applyAlignment="1">
      <alignment horizontal="center" vertical="center" readingOrder="2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/>
    <xf numFmtId="38" fontId="5" fillId="0" borderId="0" xfId="0" applyNumberFormat="1" applyFont="1" applyAlignment="1">
      <alignment vertical="center" readingOrder="2"/>
    </xf>
    <xf numFmtId="38" fontId="12" fillId="0" borderId="0" xfId="0" applyNumberFormat="1" applyFont="1" applyAlignment="1">
      <alignment horizontal="right" vertical="center" readingOrder="1"/>
    </xf>
    <xf numFmtId="38" fontId="12" fillId="0" borderId="0" xfId="0" applyNumberFormat="1" applyFont="1" applyBorder="1" applyAlignment="1">
      <alignment horizontal="right" vertical="center" readingOrder="1"/>
    </xf>
    <xf numFmtId="38" fontId="14" fillId="0" borderId="0" xfId="0" applyNumberFormat="1" applyFont="1" applyAlignment="1">
      <alignment horizontal="center" vertical="center" readingOrder="2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Border="1" applyAlignment="1">
      <alignment horizontal="right" vertical="center"/>
    </xf>
    <xf numFmtId="38" fontId="3" fillId="0" borderId="0" xfId="0" applyNumberFormat="1" applyFont="1" applyBorder="1" applyAlignment="1">
      <alignment vertical="center"/>
    </xf>
    <xf numFmtId="38" fontId="3" fillId="0" borderId="0" xfId="0" applyNumberFormat="1" applyFont="1" applyAlignment="1">
      <alignment horizontal="center" vertical="center"/>
    </xf>
    <xf numFmtId="40" fontId="19" fillId="0" borderId="0" xfId="0" applyNumberFormat="1" applyFont="1" applyBorder="1" applyAlignment="1">
      <alignment horizontal="center" vertical="center"/>
    </xf>
    <xf numFmtId="38" fontId="23" fillId="0" borderId="0" xfId="0" quotePrefix="1" applyNumberFormat="1" applyFont="1" applyAlignment="1">
      <alignment horizontal="center" vertical="center"/>
    </xf>
    <xf numFmtId="38" fontId="6" fillId="0" borderId="0" xfId="0" applyNumberFormat="1" applyFont="1"/>
    <xf numFmtId="38" fontId="11" fillId="0" borderId="0" xfId="0" applyNumberFormat="1" applyFont="1" applyAlignment="1">
      <alignment horizontal="center" vertical="center"/>
    </xf>
    <xf numFmtId="38" fontId="28" fillId="0" borderId="0" xfId="0" applyNumberFormat="1" applyFont="1" applyAlignment="1">
      <alignment horizontal="right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29" fillId="0" borderId="0" xfId="0" applyNumberFormat="1" applyFont="1" applyBorder="1" applyAlignment="1">
      <alignment horizontal="center" vertical="center" readingOrder="2"/>
    </xf>
    <xf numFmtId="38" fontId="6" fillId="0" borderId="0" xfId="0" applyNumberFormat="1" applyFont="1" applyAlignment="1">
      <alignment vertical="center"/>
    </xf>
    <xf numFmtId="38" fontId="6" fillId="0" borderId="0" xfId="0" applyNumberFormat="1" applyFont="1" applyBorder="1" applyAlignment="1">
      <alignment vertical="center"/>
    </xf>
    <xf numFmtId="38" fontId="9" fillId="0" borderId="0" xfId="0" applyNumberFormat="1" applyFont="1" applyBorder="1" applyAlignment="1">
      <alignment horizontal="center" vertical="center" readingOrder="2"/>
    </xf>
    <xf numFmtId="38" fontId="7" fillId="0" borderId="0" xfId="0" applyNumberFormat="1" applyFont="1" applyAlignment="1">
      <alignment vertical="center" readingOrder="2"/>
    </xf>
    <xf numFmtId="38" fontId="7" fillId="0" borderId="0" xfId="0" applyNumberFormat="1" applyFont="1" applyBorder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wrapText="1" readingOrder="2"/>
    </xf>
    <xf numFmtId="38" fontId="29" fillId="0" borderId="0" xfId="0" applyNumberFormat="1" applyFont="1" applyBorder="1" applyAlignment="1">
      <alignment vertical="center" readingOrder="2"/>
    </xf>
    <xf numFmtId="38" fontId="13" fillId="0" borderId="0" xfId="0" applyNumberFormat="1" applyFont="1" applyAlignment="1">
      <alignment horizontal="right" vertical="center" readingOrder="1"/>
    </xf>
    <xf numFmtId="38" fontId="13" fillId="0" borderId="0" xfId="0" applyNumberFormat="1" applyFont="1" applyBorder="1" applyAlignment="1">
      <alignment horizontal="right" vertical="center" readingOrder="1"/>
    </xf>
    <xf numFmtId="38" fontId="13" fillId="0" borderId="0" xfId="0" applyNumberFormat="1" applyFont="1" applyAlignment="1">
      <alignment horizontal="center" vertical="center" readingOrder="2"/>
    </xf>
    <xf numFmtId="38" fontId="13" fillId="0" borderId="0" xfId="0" applyNumberFormat="1" applyFont="1" applyBorder="1" applyAlignment="1">
      <alignment horizontal="center" vertical="center" readingOrder="2"/>
    </xf>
    <xf numFmtId="38" fontId="13" fillId="0" borderId="0" xfId="0" applyNumberFormat="1" applyFont="1" applyAlignment="1">
      <alignment horizontal="right" vertical="center" readingOrder="2"/>
    </xf>
    <xf numFmtId="38" fontId="13" fillId="0" borderId="0" xfId="0" applyNumberFormat="1" applyFont="1" applyBorder="1" applyAlignment="1">
      <alignment horizontal="right" vertical="center" readingOrder="2"/>
    </xf>
    <xf numFmtId="38" fontId="24" fillId="0" borderId="0" xfId="0" applyNumberFormat="1" applyFont="1" applyAlignment="1">
      <alignment horizontal="right" vertical="center" readingOrder="2"/>
    </xf>
    <xf numFmtId="38" fontId="35" fillId="0" borderId="0" xfId="0" applyNumberFormat="1" applyFont="1" applyBorder="1" applyAlignment="1">
      <alignment vertical="center" readingOrder="2"/>
    </xf>
    <xf numFmtId="38" fontId="8" fillId="0" borderId="0" xfId="0" applyNumberFormat="1" applyFont="1" applyAlignment="1">
      <alignment horizontal="center" vertical="center"/>
    </xf>
    <xf numFmtId="38" fontId="20" fillId="0" borderId="0" xfId="0" applyNumberFormat="1" applyFont="1" applyBorder="1" applyAlignment="1">
      <alignment horizontal="right" vertical="center"/>
    </xf>
    <xf numFmtId="38" fontId="23" fillId="0" borderId="0" xfId="0" applyNumberFormat="1" applyFont="1" applyBorder="1" applyAlignment="1">
      <alignment vertical="center"/>
    </xf>
    <xf numFmtId="38" fontId="34" fillId="0" borderId="0" xfId="0" applyNumberFormat="1" applyFont="1" applyBorder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22" fillId="0" borderId="0" xfId="0" applyNumberFormat="1" applyFont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38" fontId="33" fillId="0" borderId="0" xfId="0" applyNumberFormat="1" applyFont="1" applyAlignment="1">
      <alignment horizontal="center" vertical="center"/>
    </xf>
    <xf numFmtId="38" fontId="29" fillId="0" borderId="0" xfId="0" applyNumberFormat="1" applyFont="1" applyBorder="1" applyAlignment="1">
      <alignment horizontal="center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23" fillId="0" borderId="0" xfId="0" applyNumberFormat="1" applyFont="1" applyFill="1" applyAlignment="1">
      <alignment horizontal="right" vertical="center"/>
    </xf>
    <xf numFmtId="38" fontId="23" fillId="0" borderId="0" xfId="0" applyNumberFormat="1" applyFont="1" applyFill="1" applyBorder="1" applyAlignment="1">
      <alignment horizontal="right" vertical="center"/>
    </xf>
    <xf numFmtId="38" fontId="23" fillId="0" borderId="1" xfId="0" applyNumberFormat="1" applyFont="1" applyFill="1" applyBorder="1" applyAlignment="1">
      <alignment horizontal="center" vertical="center"/>
    </xf>
    <xf numFmtId="38" fontId="30" fillId="0" borderId="0" xfId="0" applyNumberFormat="1" applyFont="1" applyBorder="1" applyAlignment="1">
      <alignment horizontal="center" vertical="center"/>
    </xf>
    <xf numFmtId="38" fontId="29" fillId="0" borderId="3" xfId="0" applyNumberFormat="1" applyFont="1" applyBorder="1" applyAlignment="1">
      <alignment horizontal="center" vertical="center" readingOrder="2"/>
    </xf>
    <xf numFmtId="38" fontId="7" fillId="0" borderId="0" xfId="0" applyNumberFormat="1" applyFont="1" applyBorder="1" applyAlignment="1">
      <alignment horizontal="right" vertical="center" readingOrder="2"/>
    </xf>
    <xf numFmtId="38" fontId="36" fillId="0" borderId="0" xfId="0" applyNumberFormat="1" applyFont="1"/>
    <xf numFmtId="38" fontId="37" fillId="0" borderId="4" xfId="0" applyNumberFormat="1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40" fontId="36" fillId="0" borderId="0" xfId="0" applyNumberFormat="1" applyFont="1" applyAlignment="1">
      <alignment horizontal="center" vertical="center"/>
    </xf>
    <xf numFmtId="38" fontId="30" fillId="0" borderId="0" xfId="0" applyNumberFormat="1" applyFont="1" applyBorder="1" applyAlignment="1">
      <alignment vertical="center"/>
    </xf>
    <xf numFmtId="38" fontId="29" fillId="0" borderId="2" xfId="0" applyNumberFormat="1" applyFont="1" applyBorder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readingOrder="2"/>
    </xf>
    <xf numFmtId="38" fontId="29" fillId="0" borderId="1" xfId="0" applyNumberFormat="1" applyFont="1" applyBorder="1" applyAlignment="1">
      <alignment vertical="center" readingOrder="2"/>
    </xf>
    <xf numFmtId="40" fontId="6" fillId="0" borderId="0" xfId="0" applyNumberFormat="1" applyFont="1" applyAlignment="1">
      <alignment vertical="center"/>
    </xf>
    <xf numFmtId="40" fontId="29" fillId="0" borderId="3" xfId="0" applyNumberFormat="1" applyFont="1" applyBorder="1" applyAlignment="1">
      <alignment horizontal="center" vertical="center" readingOrder="2"/>
    </xf>
    <xf numFmtId="40" fontId="12" fillId="0" borderId="0" xfId="0" applyNumberFormat="1" applyFont="1" applyAlignment="1">
      <alignment horizontal="center" vertical="center"/>
    </xf>
    <xf numFmtId="38" fontId="12" fillId="0" borderId="0" xfId="0" applyNumberFormat="1" applyFont="1" applyFill="1" applyAlignment="1">
      <alignment horizontal="right" vertical="center"/>
    </xf>
    <xf numFmtId="38" fontId="12" fillId="0" borderId="0" xfId="0" applyNumberFormat="1" applyFont="1" applyFill="1" applyBorder="1" applyAlignment="1">
      <alignment horizontal="right" vertical="center"/>
    </xf>
    <xf numFmtId="40" fontId="23" fillId="0" borderId="0" xfId="0" applyNumberFormat="1" applyFont="1" applyFill="1" applyAlignment="1">
      <alignment horizontal="center" vertical="center"/>
    </xf>
    <xf numFmtId="38" fontId="6" fillId="0" borderId="0" xfId="0" applyNumberFormat="1" applyFont="1" applyFill="1" applyAlignment="1">
      <alignment vertical="center"/>
    </xf>
    <xf numFmtId="38" fontId="19" fillId="0" borderId="1" xfId="0" applyNumberFormat="1" applyFont="1" applyFill="1" applyBorder="1" applyAlignment="1">
      <alignment horizontal="center" vertical="center"/>
    </xf>
    <xf numFmtId="38" fontId="19" fillId="0" borderId="0" xfId="0" applyNumberFormat="1" applyFont="1" applyFill="1" applyBorder="1" applyAlignment="1">
      <alignment horizontal="center" vertical="center"/>
    </xf>
    <xf numFmtId="38" fontId="19" fillId="0" borderId="0" xfId="0" applyNumberFormat="1" applyFont="1" applyFill="1" applyAlignment="1">
      <alignment horizontal="right" vertical="center"/>
    </xf>
    <xf numFmtId="38" fontId="19" fillId="0" borderId="0" xfId="0" applyNumberFormat="1" applyFont="1" applyBorder="1" applyAlignment="1">
      <alignment horizontal="right" vertical="center"/>
    </xf>
    <xf numFmtId="38" fontId="19" fillId="0" borderId="0" xfId="0" applyNumberFormat="1" applyFont="1" applyFill="1" applyAlignment="1">
      <alignment horizontal="center" vertical="center"/>
    </xf>
    <xf numFmtId="40" fontId="23" fillId="0" borderId="1" xfId="0" applyNumberFormat="1" applyFont="1" applyFill="1" applyBorder="1" applyAlignment="1">
      <alignment horizontal="center" vertical="center"/>
    </xf>
    <xf numFmtId="38" fontId="26" fillId="0" borderId="0" xfId="0" applyNumberFormat="1" applyFont="1" applyFill="1" applyBorder="1" applyAlignment="1">
      <alignment horizontal="right" vertical="center"/>
    </xf>
    <xf numFmtId="40" fontId="19" fillId="0" borderId="1" xfId="0" applyNumberFormat="1" applyFont="1" applyFill="1" applyBorder="1" applyAlignment="1">
      <alignment horizontal="center" vertical="center"/>
    </xf>
    <xf numFmtId="38" fontId="22" fillId="0" borderId="0" xfId="0" applyNumberFormat="1" applyFont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37" fontId="17" fillId="0" borderId="9" xfId="2" applyNumberFormat="1" applyFont="1" applyBorder="1" applyAlignment="1">
      <alignment horizontal="center" vertical="center"/>
    </xf>
    <xf numFmtId="49" fontId="17" fillId="0" borderId="8" xfId="2" applyNumberFormat="1" applyFont="1" applyBorder="1" applyAlignment="1">
      <alignment horizontal="center" vertical="center"/>
    </xf>
    <xf numFmtId="0" fontId="3" fillId="0" borderId="0" xfId="0" applyFont="1"/>
    <xf numFmtId="0" fontId="16" fillId="0" borderId="0" xfId="2" applyFont="1"/>
    <xf numFmtId="0" fontId="20" fillId="3" borderId="6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/>
    </xf>
    <xf numFmtId="38" fontId="25" fillId="0" borderId="0" xfId="0" applyNumberFormat="1" applyFont="1" applyBorder="1" applyAlignment="1">
      <alignment vertical="center" readingOrder="2"/>
    </xf>
    <xf numFmtId="38" fontId="25" fillId="0" borderId="0" xfId="0" applyNumberFormat="1" applyFont="1" applyBorder="1" applyAlignment="1">
      <alignment horizontal="center" vertical="center"/>
    </xf>
    <xf numFmtId="38" fontId="25" fillId="0" borderId="0" xfId="0" applyNumberFormat="1" applyFont="1" applyBorder="1" applyAlignment="1">
      <alignment horizontal="center" vertical="center" readingOrder="2"/>
    </xf>
    <xf numFmtId="38" fontId="40" fillId="0" borderId="0" xfId="0" applyNumberFormat="1" applyFont="1" applyBorder="1" applyAlignment="1">
      <alignment horizontal="center" vertical="center" readingOrder="2"/>
    </xf>
    <xf numFmtId="38" fontId="40" fillId="0" borderId="0" xfId="0" applyNumberFormat="1" applyFont="1" applyBorder="1" applyAlignment="1">
      <alignment horizontal="center" vertical="center"/>
    </xf>
    <xf numFmtId="38" fontId="25" fillId="0" borderId="1" xfId="0" applyNumberFormat="1" applyFont="1" applyBorder="1" applyAlignment="1">
      <alignment horizontal="center" vertical="center"/>
    </xf>
    <xf numFmtId="40" fontId="22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8" fontId="20" fillId="0" borderId="1" xfId="0" applyNumberFormat="1" applyFont="1" applyBorder="1" applyAlignment="1">
      <alignment horizontal="center" vertical="center"/>
    </xf>
    <xf numFmtId="38" fontId="29" fillId="0" borderId="1" xfId="0" applyNumberFormat="1" applyFont="1" applyBorder="1" applyAlignment="1">
      <alignment horizontal="center" vertical="center" readingOrder="2"/>
    </xf>
    <xf numFmtId="38" fontId="29" fillId="0" borderId="0" xfId="0" applyNumberFormat="1" applyFont="1" applyBorder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7" fontId="3" fillId="0" borderId="0" xfId="0" applyNumberFormat="1" applyFont="1"/>
    <xf numFmtId="38" fontId="29" fillId="0" borderId="1" xfId="0" applyNumberFormat="1" applyFont="1" applyBorder="1" applyAlignment="1">
      <alignment horizontal="center" vertical="center" readingOrder="2"/>
    </xf>
    <xf numFmtId="38" fontId="29" fillId="0" borderId="0" xfId="0" applyNumberFormat="1" applyFont="1" applyBorder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readingOrder="2"/>
    </xf>
    <xf numFmtId="38" fontId="29" fillId="0" borderId="2" xfId="0" applyNumberFormat="1" applyFont="1" applyBorder="1" applyAlignment="1">
      <alignment horizontal="center" vertical="center" readingOrder="2"/>
    </xf>
    <xf numFmtId="38" fontId="30" fillId="0" borderId="0" xfId="0" applyNumberFormat="1" applyFont="1" applyBorder="1" applyAlignment="1">
      <alignment horizontal="center" vertical="center"/>
    </xf>
    <xf numFmtId="38" fontId="41" fillId="0" borderId="0" xfId="0" applyNumberFormat="1" applyFont="1"/>
    <xf numFmtId="38" fontId="19" fillId="0" borderId="4" xfId="0" applyNumberFormat="1" applyFont="1" applyFill="1" applyBorder="1" applyAlignment="1">
      <alignment horizontal="center" vertical="center"/>
    </xf>
    <xf numFmtId="38" fontId="22" fillId="0" borderId="0" xfId="0" applyNumberFormat="1" applyFont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30" fillId="0" borderId="0" xfId="0" applyNumberFormat="1" applyFont="1" applyBorder="1" applyAlignment="1">
      <alignment horizontal="right" vertical="center"/>
    </xf>
    <xf numFmtId="38" fontId="42" fillId="0" borderId="0" xfId="0" applyNumberFormat="1" applyFont="1" applyBorder="1" applyAlignment="1">
      <alignment horizontal="center" vertical="center" readingOrder="2"/>
    </xf>
    <xf numFmtId="38" fontId="42" fillId="0" borderId="0" xfId="0" applyNumberFormat="1" applyFont="1" applyBorder="1" applyAlignment="1">
      <alignment vertical="center" readingOrder="2"/>
    </xf>
    <xf numFmtId="40" fontId="42" fillId="0" borderId="0" xfId="0" applyNumberFormat="1" applyFont="1" applyBorder="1" applyAlignment="1">
      <alignment horizontal="center" vertical="center" readingOrder="2"/>
    </xf>
    <xf numFmtId="0" fontId="23" fillId="0" borderId="0" xfId="0" applyFont="1" applyFill="1" applyAlignment="1">
      <alignment horizontal="right" vertical="center"/>
    </xf>
    <xf numFmtId="38" fontId="20" fillId="0" borderId="1" xfId="0" applyNumberFormat="1" applyFont="1" applyBorder="1" applyAlignment="1">
      <alignment horizontal="center" vertical="center"/>
    </xf>
    <xf numFmtId="38" fontId="29" fillId="0" borderId="2" xfId="0" applyNumberFormat="1" applyFont="1" applyBorder="1" applyAlignment="1">
      <alignment horizontal="center" vertical="center" readingOrder="2"/>
    </xf>
    <xf numFmtId="38" fontId="29" fillId="0" borderId="0" xfId="0" applyNumberFormat="1" applyFont="1" applyBorder="1" applyAlignment="1">
      <alignment horizontal="center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readingOrder="2"/>
    </xf>
    <xf numFmtId="38" fontId="30" fillId="0" borderId="0" xfId="0" applyNumberFormat="1" applyFont="1" applyBorder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  <xf numFmtId="38" fontId="20" fillId="0" borderId="0" xfId="0" applyNumberFormat="1" applyFont="1" applyFill="1" applyBorder="1" applyAlignment="1">
      <alignment horizontal="right" vertical="center"/>
    </xf>
    <xf numFmtId="38" fontId="19" fillId="0" borderId="0" xfId="0" applyNumberFormat="1" applyFont="1" applyFill="1" applyBorder="1" applyAlignment="1">
      <alignment horizontal="right" vertical="center"/>
    </xf>
    <xf numFmtId="38" fontId="30" fillId="0" borderId="0" xfId="0" applyNumberFormat="1" applyFont="1" applyBorder="1" applyAlignment="1">
      <alignment horizontal="center" vertical="center"/>
    </xf>
    <xf numFmtId="38" fontId="42" fillId="0" borderId="1" xfId="0" applyNumberFormat="1" applyFont="1" applyBorder="1" applyAlignment="1">
      <alignment horizontal="center" vertical="center" readingOrder="2"/>
    </xf>
    <xf numFmtId="38" fontId="36" fillId="0" borderId="0" xfId="0" applyNumberFormat="1" applyFont="1" applyAlignment="1">
      <alignment horizontal="center" vertical="center"/>
    </xf>
    <xf numFmtId="38" fontId="36" fillId="0" borderId="0" xfId="0" applyNumberFormat="1" applyFont="1" applyFill="1" applyAlignment="1">
      <alignment vertical="center"/>
    </xf>
    <xf numFmtId="38" fontId="10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right" vertical="center" readingOrder="2"/>
    </xf>
    <xf numFmtId="38" fontId="0" fillId="0" borderId="0" xfId="0" applyNumberFormat="1" applyFill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20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38" fontId="44" fillId="0" borderId="0" xfId="0" applyNumberFormat="1" applyFont="1" applyAlignment="1">
      <alignment vertical="center"/>
    </xf>
    <xf numFmtId="38" fontId="43" fillId="0" borderId="0" xfId="0" applyNumberFormat="1" applyFont="1" applyAlignment="1">
      <alignment horizontal="center" vertical="center"/>
    </xf>
    <xf numFmtId="38" fontId="41" fillId="0" borderId="0" xfId="0" applyNumberFormat="1" applyFont="1" applyAlignment="1">
      <alignment vertical="center"/>
    </xf>
    <xf numFmtId="38" fontId="20" fillId="0" borderId="1" xfId="0" applyNumberFormat="1" applyFont="1" applyBorder="1" applyAlignment="1">
      <alignment horizontal="center" vertical="center"/>
    </xf>
    <xf numFmtId="38" fontId="40" fillId="0" borderId="0" xfId="0" applyNumberFormat="1" applyFont="1"/>
    <xf numFmtId="38" fontId="20" fillId="0" borderId="5" xfId="0" applyNumberFormat="1" applyFont="1" applyBorder="1" applyAlignment="1">
      <alignment horizontal="center" vertical="center"/>
    </xf>
    <xf numFmtId="38" fontId="23" fillId="4" borderId="0" xfId="0" applyNumberFormat="1" applyFont="1" applyFill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38" fontId="23" fillId="4" borderId="0" xfId="0" applyNumberFormat="1" applyFont="1" applyFill="1" applyAlignment="1">
      <alignment horizontal="center" vertical="center"/>
    </xf>
    <xf numFmtId="38" fontId="21" fillId="0" borderId="0" xfId="0" applyNumberFormat="1" applyFont="1" applyFill="1" applyAlignment="1">
      <alignment horizontal="right" vertical="center" readingOrder="2"/>
    </xf>
    <xf numFmtId="38" fontId="24" fillId="0" borderId="0" xfId="0" applyNumberFormat="1" applyFont="1"/>
    <xf numFmtId="38" fontId="19" fillId="0" borderId="3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/>
    <xf numFmtId="38" fontId="3" fillId="0" borderId="0" xfId="0" applyNumberFormat="1" applyFont="1" applyFill="1"/>
    <xf numFmtId="38" fontId="34" fillId="0" borderId="0" xfId="0" applyNumberFormat="1" applyFont="1" applyFill="1" applyBorder="1" applyAlignment="1">
      <alignment horizontal="center" vertical="center" readingOrder="2"/>
    </xf>
    <xf numFmtId="37" fontId="45" fillId="0" borderId="0" xfId="1" applyNumberFormat="1" applyFont="1" applyAlignment="1">
      <alignment horizontal="center" vertical="center"/>
    </xf>
    <xf numFmtId="38" fontId="25" fillId="0" borderId="1" xfId="0" applyNumberFormat="1" applyFont="1" applyBorder="1" applyAlignment="1">
      <alignment horizontal="center" vertical="center" readingOrder="2"/>
    </xf>
    <xf numFmtId="38" fontId="25" fillId="0" borderId="1" xfId="0" applyNumberFormat="1" applyFont="1" applyBorder="1" applyAlignment="1">
      <alignment horizontal="center" vertical="center"/>
    </xf>
    <xf numFmtId="38" fontId="25" fillId="0" borderId="0" xfId="0" applyNumberFormat="1" applyFont="1" applyBorder="1" applyAlignment="1">
      <alignment horizontal="center" vertical="center" readingOrder="2"/>
    </xf>
    <xf numFmtId="38" fontId="25" fillId="0" borderId="0" xfId="0" applyNumberFormat="1" applyFont="1" applyBorder="1" applyAlignment="1">
      <alignment horizontal="center" vertical="center" wrapText="1" readingOrder="2"/>
    </xf>
    <xf numFmtId="38" fontId="25" fillId="0" borderId="1" xfId="0" applyNumberFormat="1" applyFont="1" applyBorder="1" applyAlignment="1">
      <alignment horizontal="center" vertical="center" wrapText="1" readingOrder="2"/>
    </xf>
    <xf numFmtId="40" fontId="25" fillId="0" borderId="0" xfId="0" applyNumberFormat="1" applyFont="1" applyBorder="1" applyAlignment="1">
      <alignment horizontal="center" vertical="center" wrapText="1" readingOrder="2"/>
    </xf>
    <xf numFmtId="40" fontId="25" fillId="0" borderId="1" xfId="0" applyNumberFormat="1" applyFont="1" applyBorder="1" applyAlignment="1">
      <alignment horizontal="center" vertical="center" wrapText="1" readingOrder="2"/>
    </xf>
    <xf numFmtId="38" fontId="21" fillId="0" borderId="0" xfId="0" applyNumberFormat="1" applyFont="1" applyAlignment="1">
      <alignment horizontal="left" vertical="center"/>
    </xf>
    <xf numFmtId="38" fontId="21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 readingOrder="2"/>
    </xf>
    <xf numFmtId="38" fontId="25" fillId="0" borderId="3" xfId="0" applyNumberFormat="1" applyFont="1" applyBorder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38" fontId="20" fillId="0" borderId="3" xfId="0" applyNumberFormat="1" applyFont="1" applyBorder="1" applyAlignment="1">
      <alignment horizontal="center" vertical="center"/>
    </xf>
    <xf numFmtId="38" fontId="20" fillId="0" borderId="0" xfId="0" applyNumberFormat="1" applyFont="1" applyBorder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readingOrder="2"/>
    </xf>
    <xf numFmtId="0" fontId="20" fillId="0" borderId="1" xfId="0" applyFont="1" applyBorder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20" fillId="0" borderId="0" xfId="0" applyNumberFormat="1" applyFont="1" applyBorder="1" applyAlignment="1">
      <alignment horizontal="center" vertical="center" wrapText="1" readingOrder="2"/>
    </xf>
    <xf numFmtId="38" fontId="20" fillId="0" borderId="1" xfId="0" applyNumberFormat="1" applyFont="1" applyBorder="1" applyAlignment="1">
      <alignment horizontal="center" vertical="center" wrapText="1" readingOrder="2"/>
    </xf>
    <xf numFmtId="38" fontId="20" fillId="0" borderId="0" xfId="0" applyNumberFormat="1" applyFont="1" applyAlignment="1">
      <alignment horizontal="center" vertical="center" readingOrder="2"/>
    </xf>
    <xf numFmtId="38" fontId="20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center" vertical="center" wrapText="1" readingOrder="2"/>
    </xf>
    <xf numFmtId="38" fontId="25" fillId="0" borderId="0" xfId="0" applyNumberFormat="1" applyFont="1" applyAlignment="1">
      <alignment horizontal="left" vertical="center" readingOrder="2"/>
    </xf>
    <xf numFmtId="38" fontId="20" fillId="0" borderId="0" xfId="0" applyNumberFormat="1" applyFont="1" applyBorder="1" applyAlignment="1">
      <alignment horizontal="left" vertical="center"/>
    </xf>
    <xf numFmtId="38" fontId="29" fillId="0" borderId="2" xfId="0" applyNumberFormat="1" applyFont="1" applyBorder="1" applyAlignment="1">
      <alignment horizontal="center" vertical="center" readingOrder="2"/>
    </xf>
    <xf numFmtId="38" fontId="29" fillId="0" borderId="0" xfId="0" applyNumberFormat="1" applyFont="1" applyBorder="1" applyAlignment="1">
      <alignment horizontal="center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32" fillId="0" borderId="0" xfId="0" applyNumberFormat="1" applyFont="1" applyAlignment="1">
      <alignment horizontal="center" vertical="center"/>
    </xf>
    <xf numFmtId="38" fontId="32" fillId="0" borderId="0" xfId="0" applyNumberFormat="1" applyFont="1" applyAlignment="1">
      <alignment horizontal="right" vertical="center" readingOrder="2"/>
    </xf>
    <xf numFmtId="38" fontId="29" fillId="0" borderId="0" xfId="0" applyNumberFormat="1" applyFont="1" applyAlignment="1">
      <alignment horizontal="center" vertical="center" readingOrder="2"/>
    </xf>
    <xf numFmtId="38" fontId="30" fillId="0" borderId="0" xfId="0" applyNumberFormat="1" applyFont="1" applyAlignment="1">
      <alignment horizontal="center" vertical="center"/>
    </xf>
    <xf numFmtId="38" fontId="30" fillId="0" borderId="1" xfId="0" applyNumberFormat="1" applyFont="1" applyBorder="1" applyAlignment="1">
      <alignment horizontal="center" vertical="center"/>
    </xf>
    <xf numFmtId="38" fontId="31" fillId="0" borderId="0" xfId="0" applyNumberFormat="1" applyFont="1" applyAlignment="1">
      <alignment horizontal="left" vertical="center"/>
    </xf>
    <xf numFmtId="38" fontId="30" fillId="0" borderId="0" xfId="0" applyNumberFormat="1" applyFont="1" applyBorder="1" applyAlignment="1">
      <alignment horizontal="center" vertical="center"/>
    </xf>
    <xf numFmtId="38" fontId="29" fillId="0" borderId="0" xfId="0" applyNumberFormat="1" applyFont="1" applyBorder="1" applyAlignment="1">
      <alignment horizontal="center" vertical="center" wrapText="1" readingOrder="2"/>
    </xf>
    <xf numFmtId="38" fontId="29" fillId="0" borderId="1" xfId="0" applyNumberFormat="1" applyFont="1" applyBorder="1" applyAlignment="1">
      <alignment horizontal="center" vertical="center" wrapText="1" readingOrder="2"/>
    </xf>
    <xf numFmtId="38" fontId="31" fillId="0" borderId="0" xfId="0" applyNumberFormat="1" applyFont="1" applyBorder="1" applyAlignment="1">
      <alignment horizontal="left" vertical="center"/>
    </xf>
    <xf numFmtId="38" fontId="31" fillId="0" borderId="0" xfId="0" applyNumberFormat="1" applyFont="1" applyAlignment="1">
      <alignment horizontal="left" vertical="center" readingOrder="2"/>
    </xf>
    <xf numFmtId="37" fontId="39" fillId="0" borderId="0" xfId="0" applyNumberFormat="1" applyFont="1" applyAlignment="1">
      <alignment horizontal="center" vertical="center"/>
    </xf>
    <xf numFmtId="165" fontId="39" fillId="0" borderId="0" xfId="2" applyNumberFormat="1" applyFont="1" applyAlignment="1">
      <alignment horizontal="right" vertical="center" readingOrder="2"/>
    </xf>
    <xf numFmtId="0" fontId="23" fillId="0" borderId="8" xfId="2" applyFont="1" applyBorder="1" applyAlignment="1">
      <alignment horizontal="center" vertical="center"/>
    </xf>
    <xf numFmtId="38" fontId="35" fillId="0" borderId="1" xfId="0" applyNumberFormat="1" applyFont="1" applyBorder="1" applyAlignment="1">
      <alignment horizontal="center" vertical="center" readingOrder="2"/>
    </xf>
    <xf numFmtId="38" fontId="22" fillId="0" borderId="0" xfId="0" applyNumberFormat="1" applyFont="1" applyAlignment="1">
      <alignment horizontal="center" vertical="center"/>
    </xf>
    <xf numFmtId="38" fontId="20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center" vertical="center" readingOrder="2"/>
    </xf>
    <xf numFmtId="38" fontId="21" fillId="0" borderId="0" xfId="0" applyNumberFormat="1" applyFont="1" applyFill="1" applyAlignment="1">
      <alignment horizontal="center" vertical="center"/>
    </xf>
    <xf numFmtId="38" fontId="21" fillId="0" borderId="0" xfId="0" applyNumberFormat="1" applyFont="1" applyFill="1" applyAlignment="1">
      <alignment horizontal="right" vertical="center" readingOrder="2"/>
    </xf>
    <xf numFmtId="38" fontId="25" fillId="0" borderId="0" xfId="0" applyNumberFormat="1" applyFont="1" applyFill="1" applyAlignment="1">
      <alignment horizontal="left" vertical="center" readingOrder="2"/>
    </xf>
  </cellXfs>
  <cellStyles count="3">
    <cellStyle name="Normal" xfId="0" builtinId="0"/>
    <cellStyle name="Normal 2" xfId="2" xr:uid="{B1D19B21-F141-4B64-9582-7901FCE203B3}"/>
    <cellStyle name="Normal 2 2" xfId="1" xr:uid="{2DED30C0-2405-43A4-A9AE-E33182044E9F}"/>
  </cellStyles>
  <dxfs count="12"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468B751-7A80-42EB-9FB9-60255036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270650" y="1143000"/>
          <a:ext cx="1276350" cy="457200"/>
        </a:xfrm>
        <a:prstGeom prst="rect">
          <a:avLst/>
        </a:prstGeom>
      </xdr:spPr>
    </xdr:pic>
    <xdr:clientData/>
  </xdr:twoCellAnchor>
  <xdr:oneCellAnchor>
    <xdr:from>
      <xdr:col>1</xdr:col>
      <xdr:colOff>444500</xdr:colOff>
      <xdr:row>1</xdr:row>
      <xdr:rowOff>19049</xdr:rowOff>
    </xdr:from>
    <xdr:ext cx="3603625" cy="3489326"/>
    <xdr:pic>
      <xdr:nvPicPr>
        <xdr:cNvPr id="3" name="Picture 2">
          <a:extLst>
            <a:ext uri="{FF2B5EF4-FFF2-40B4-BE49-F238E27FC236}">
              <a16:creationId xmlns:a16="http://schemas.microsoft.com/office/drawing/2014/main" id="{D68E74CB-4D8D-4EF1-9B08-99DB3A15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139625" y="241299"/>
          <a:ext cx="3603625" cy="34893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9-&#1711;&#1740;&#1578;&#1740;/&#1593;&#1605;&#1604;&#1740;&#1575;&#1578;%20&#1581;&#1587;&#1575;&#1576;&#1583;&#1575;&#1585;&#1740;/&#1711;&#1586;&#1575;&#1585;&#1588;%20&#1662;&#1585;&#1578;&#1601;&#1608;&#1740;/1403/11/14031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 سهام و صندوق‌های سرمایه‌گذاری"/>
      <sheetName val="صندوق"/>
      <sheetName val="اوراق تبعی"/>
      <sheetName val="اوراق"/>
      <sheetName val="تعدیل قیمت"/>
      <sheetName val="سپرده"/>
      <sheetName val="درآمدها"/>
      <sheetName val="1-2"/>
      <sheetName val="2-2"/>
      <sheetName val="3-2"/>
      <sheetName val="4-2"/>
      <sheetName val="درآمد سود سهام"/>
      <sheetName val="سود اوراق بهادار و سپرده بانکی"/>
      <sheetName val="درآمد ناشی ازفروش"/>
      <sheetName val="درآمد ناشی از تغییر قیمت اوراق "/>
      <sheetName val="سود ترجیحی"/>
    </sheetNames>
    <sheetDataSet>
      <sheetData sheetId="0"/>
      <sheetData sheetId="1"/>
      <sheetData sheetId="2">
        <row r="2">
          <cell r="A2" t="str">
            <v xml:space="preserve">صورت وضعیت پرتفوی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 صندوق سرمایه گذاری مختلط با تضمین اصل سرمایه گیتی دماوند</v>
          </cell>
          <cell r="B1"/>
          <cell r="C1"/>
          <cell r="D1"/>
          <cell r="E1"/>
          <cell r="F1"/>
          <cell r="G1"/>
          <cell r="H1"/>
          <cell r="I1"/>
          <cell r="J1"/>
        </row>
      </sheetData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B15A4A-1164-46BE-82AA-E36F4907D8A2}" name="Table5" displayName="Table5" ref="A11:I17" headerRowCount="0" headerRowDxfId="11" dataDxfId="10" totalsRowDxfId="9">
  <sortState xmlns:xlrd2="http://schemas.microsoft.com/office/spreadsheetml/2017/richdata2" ref="A11:I17">
    <sortCondition descending="1" ref="I11:I17"/>
  </sortState>
  <tableColumns count="9">
    <tableColumn id="1" xr3:uid="{9DE81E78-A813-4718-BAA5-82AA7E557C84}" name="سلف موازی متانول بوشهر051" dataDxfId="8"/>
    <tableColumn id="9" xr3:uid="{68E4017A-05BF-45F6-8065-DE15642FF269}" name="Column5" dataDxfId="7"/>
    <tableColumn id="2" xr3:uid="{104D47AF-10E7-49A1-8BB5-72DF4F6CB587}" name="2433600" dataDxfId="6"/>
    <tableColumn id="8" xr3:uid="{7F8E3778-1DF7-4464-AA25-FB4DD73DF4C0}" name="Column3" dataDxfId="5"/>
    <tableColumn id="3" xr3:uid="{762582FB-202A-4B75-8BD8-B35BDFA394B0}" name="1774582.0000" dataDxfId="4"/>
    <tableColumn id="7" xr3:uid="{B7C684D2-77AA-40EE-9FD5-FE4B7F83BB61}" name="Column2" dataDxfId="3"/>
    <tableColumn id="4" xr3:uid="{5F6A767B-77C3-4BE7-B746-F50160551C4F}" name="Column4" dataDxfId="2"/>
    <tableColumn id="5" xr3:uid="{24C838A3-61D7-4777-BED4-B2EEF435C4DC}" name="Column1" dataDxfId="1"/>
    <tableColumn id="6" xr3:uid="{9FDBB695-B15F-481C-8367-44EE6943D87C}" name="4315491753704.0000" dataDxfId="0">
      <calculatedColumnFormula>Table5[[#This Row],[2433600]]*Table5[[#This Row],[Column4]]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9019-27C5-4A85-AD99-D8DF7DE47E0B}">
  <sheetPr codeName="Sheet1">
    <pageSetUpPr fitToPage="1"/>
  </sheetPr>
  <dimension ref="A12:I35"/>
  <sheetViews>
    <sheetView rightToLeft="1" view="pageBreakPreview" zoomScale="60" zoomScaleNormal="100" workbookViewId="0">
      <selection activeCell="G35" sqref="G35"/>
    </sheetView>
  </sheetViews>
  <sheetFormatPr defaultColWidth="9.140625" defaultRowHeight="18"/>
  <cols>
    <col min="1" max="1" width="12.28515625" style="11" customWidth="1"/>
    <col min="2" max="2" width="12.42578125" style="11" customWidth="1"/>
    <col min="3" max="3" width="11.5703125" style="11" customWidth="1"/>
    <col min="4" max="4" width="9.140625" style="11"/>
    <col min="5" max="5" width="10.85546875" style="11" customWidth="1"/>
    <col min="6" max="7" width="9.140625" style="11"/>
    <col min="8" max="8" width="16.42578125" style="11" customWidth="1"/>
    <col min="9" max="9" width="11" style="11" bestFit="1" customWidth="1"/>
    <col min="10" max="16384" width="9.140625" style="11"/>
  </cols>
  <sheetData>
    <row r="12" ht="30.75" customHeight="1"/>
    <row r="13" ht="39" customHeight="1"/>
    <row r="14" ht="33" customHeight="1"/>
    <row r="15" s="11" customFormat="1" ht="42" customHeight="1"/>
    <row r="16" s="11" customFormat="1" ht="42" customHeight="1"/>
    <row r="17" spans="1:9" ht="39.75" customHeight="1">
      <c r="A17" s="238" t="s">
        <v>0</v>
      </c>
      <c r="B17" s="238"/>
      <c r="C17" s="238"/>
      <c r="D17" s="238"/>
      <c r="E17" s="238"/>
      <c r="F17" s="238"/>
      <c r="G17" s="238"/>
      <c r="H17" s="238"/>
      <c r="I17" s="12"/>
    </row>
    <row r="18" spans="1:9" ht="39.75" customHeight="1">
      <c r="A18" s="238" t="s">
        <v>164</v>
      </c>
      <c r="B18" s="238"/>
      <c r="C18" s="238"/>
      <c r="D18" s="238"/>
      <c r="E18" s="238"/>
      <c r="F18" s="238"/>
      <c r="G18" s="238"/>
      <c r="H18" s="238"/>
      <c r="I18" s="12"/>
    </row>
    <row r="19" spans="1:9" ht="39.75" customHeight="1">
      <c r="A19" s="238" t="s">
        <v>165</v>
      </c>
      <c r="B19" s="238"/>
      <c r="C19" s="238"/>
      <c r="D19" s="238"/>
      <c r="E19" s="238"/>
      <c r="F19" s="238"/>
      <c r="G19" s="238"/>
      <c r="H19" s="238"/>
      <c r="I19" s="12"/>
    </row>
    <row r="20" spans="1:9" ht="39.75" customHeight="1">
      <c r="A20" s="238" t="s">
        <v>402</v>
      </c>
      <c r="B20" s="238"/>
      <c r="C20" s="238"/>
      <c r="D20" s="238"/>
      <c r="E20" s="238"/>
      <c r="F20" s="238"/>
      <c r="G20" s="238"/>
      <c r="H20" s="238"/>
      <c r="I20" s="12"/>
    </row>
    <row r="35" spans="5:5">
      <c r="E35" s="13" t="s">
        <v>166</v>
      </c>
    </row>
  </sheetData>
  <mergeCells count="4">
    <mergeCell ref="A17:H17"/>
    <mergeCell ref="A18:H18"/>
    <mergeCell ref="A19:H19"/>
    <mergeCell ref="A20:H20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pageSetUpPr fitToPage="1"/>
  </sheetPr>
  <dimension ref="A1:E20"/>
  <sheetViews>
    <sheetView rightToLeft="1" view="pageBreakPreview" zoomScale="71" zoomScaleNormal="100" zoomScaleSheetLayoutView="71" workbookViewId="0">
      <selection activeCell="A13" sqref="A13:XFD14"/>
    </sheetView>
  </sheetViews>
  <sheetFormatPr defaultColWidth="9" defaultRowHeight="18"/>
  <cols>
    <col min="1" max="1" width="65.140625" style="108" bestFit="1" customWidth="1"/>
    <col min="2" max="2" width="1.42578125" style="109" customWidth="1"/>
    <col min="3" max="3" width="55.140625" style="108" customWidth="1"/>
    <col min="4" max="4" width="1.42578125" style="109" customWidth="1"/>
    <col min="5" max="5" width="51.140625" style="108" customWidth="1"/>
    <col min="6" max="6" width="1.42578125" style="103" customWidth="1"/>
    <col min="7" max="16384" width="9" style="103"/>
  </cols>
  <sheetData>
    <row r="1" spans="1:5" ht="39.75" customHeight="1">
      <c r="A1" s="275" t="s">
        <v>0</v>
      </c>
      <c r="B1" s="275"/>
      <c r="C1" s="275"/>
      <c r="D1" s="275"/>
      <c r="E1" s="275"/>
    </row>
    <row r="2" spans="1:5" ht="39.75" customHeight="1">
      <c r="A2" s="275" t="s">
        <v>84</v>
      </c>
      <c r="B2" s="275"/>
      <c r="C2" s="275"/>
      <c r="D2" s="275"/>
      <c r="E2" s="275"/>
    </row>
    <row r="3" spans="1:5" ht="39.75" customHeight="1">
      <c r="A3" s="275" t="str">
        <f>درآمدها!A3</f>
        <v>دوره یک ماهه منتهی به 30 دی 1404</v>
      </c>
      <c r="B3" s="275"/>
      <c r="C3" s="275"/>
      <c r="D3" s="275"/>
      <c r="E3" s="275"/>
    </row>
    <row r="4" spans="1:5" ht="39.75" customHeight="1">
      <c r="A4" s="104"/>
      <c r="B4" s="104"/>
      <c r="C4" s="104"/>
      <c r="D4" s="104"/>
      <c r="E4" s="104"/>
    </row>
    <row r="5" spans="1:5" ht="33.75">
      <c r="A5" s="276" t="s">
        <v>237</v>
      </c>
      <c r="B5" s="276"/>
      <c r="C5" s="276"/>
      <c r="D5" s="276"/>
      <c r="E5" s="276"/>
    </row>
    <row r="6" spans="1:5" ht="33.75">
      <c r="A6" s="105"/>
      <c r="B6" s="105"/>
      <c r="C6" s="285" t="s">
        <v>167</v>
      </c>
      <c r="D6" s="285"/>
      <c r="E6" s="285"/>
    </row>
    <row r="7" spans="1:5" ht="39.75" customHeight="1" thickBot="1">
      <c r="A7" s="106" t="s">
        <v>85</v>
      </c>
      <c r="B7" s="107"/>
      <c r="C7" s="183" t="s">
        <v>406</v>
      </c>
      <c r="D7" s="107"/>
      <c r="E7" s="106" t="s">
        <v>407</v>
      </c>
    </row>
    <row r="8" spans="1:5" ht="39.75" customHeight="1">
      <c r="A8" s="34" t="s">
        <v>184</v>
      </c>
      <c r="B8" s="75"/>
      <c r="C8" s="36">
        <v>1337658869</v>
      </c>
      <c r="D8" s="32"/>
      <c r="E8" s="36">
        <v>9923574752</v>
      </c>
    </row>
    <row r="9" spans="1:5" ht="39.75" customHeight="1">
      <c r="A9" s="34" t="s">
        <v>185</v>
      </c>
      <c r="B9" s="75"/>
      <c r="C9" s="36">
        <v>5097967348</v>
      </c>
      <c r="D9" s="32"/>
      <c r="E9" s="36">
        <v>11071431196</v>
      </c>
    </row>
    <row r="10" spans="1:5" ht="39.75" customHeight="1" thickBot="1">
      <c r="A10" s="34" t="s">
        <v>186</v>
      </c>
      <c r="B10" s="75"/>
      <c r="C10" s="32">
        <v>909143661</v>
      </c>
      <c r="D10" s="32"/>
      <c r="E10" s="32">
        <v>2753772465</v>
      </c>
    </row>
    <row r="11" spans="1:5" ht="39.75" customHeight="1" thickBot="1">
      <c r="A11" s="34"/>
      <c r="B11" s="75"/>
      <c r="C11" s="41">
        <f>SUM(C8:C10)</f>
        <v>7344769878</v>
      </c>
      <c r="D11" s="32"/>
      <c r="E11" s="41">
        <f>SUM(E8:E10)</f>
        <v>23748778413</v>
      </c>
    </row>
    <row r="12" spans="1:5" ht="23.1" customHeight="1" thickTop="1">
      <c r="A12" s="38" t="s">
        <v>31</v>
      </c>
      <c r="B12" s="35"/>
      <c r="C12" s="39"/>
      <c r="D12" s="40"/>
      <c r="E12" s="39"/>
    </row>
    <row r="13" spans="1:5" ht="22.5" hidden="1">
      <c r="C13" s="36">
        <v>7344769878</v>
      </c>
      <c r="D13" s="36"/>
      <c r="E13" s="36">
        <v>23748778413</v>
      </c>
    </row>
    <row r="14" spans="1:5" ht="22.5" hidden="1">
      <c r="C14" s="36">
        <f>C13-C11</f>
        <v>0</v>
      </c>
      <c r="D14" s="36"/>
      <c r="E14" s="36">
        <f>E13-E11</f>
        <v>0</v>
      </c>
    </row>
    <row r="20" spans="3:3">
      <c r="C20" s="108" t="s">
        <v>286</v>
      </c>
    </row>
  </sheetData>
  <sortState xmlns:xlrd2="http://schemas.microsoft.com/office/spreadsheetml/2017/richdata2" ref="A8:E10">
    <sortCondition descending="1" ref="E8:E10"/>
  </sortState>
  <mergeCells count="5">
    <mergeCell ref="C6:E6"/>
    <mergeCell ref="A1:E1"/>
    <mergeCell ref="A2:E2"/>
    <mergeCell ref="A3:E3"/>
    <mergeCell ref="A5:E5"/>
  </mergeCells>
  <pageMargins left="0.7" right="0.7" top="0.75" bottom="0.75" header="0.3" footer="0.3"/>
  <pageSetup paperSize="9" scale="81" fitToHeight="0" orientation="landscape" horizontalDpi="4294967295" verticalDpi="4294967295" r:id="rId1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0435-0AE4-4C70-A6EC-2E02D562C98C}">
  <dimension ref="A1:I25"/>
  <sheetViews>
    <sheetView rightToLeft="1" view="pageBreakPreview" topLeftCell="A4" zoomScale="60" zoomScaleNormal="100" workbookViewId="0">
      <selection activeCell="F21" sqref="F21"/>
    </sheetView>
  </sheetViews>
  <sheetFormatPr defaultColWidth="9.140625" defaultRowHeight="18"/>
  <cols>
    <col min="1" max="1" width="25.42578125" style="167" bestFit="1" customWidth="1"/>
    <col min="2" max="2" width="20.28515625" style="167" customWidth="1"/>
    <col min="3" max="3" width="49.42578125" style="167" bestFit="1" customWidth="1"/>
    <col min="4" max="4" width="19.7109375" style="167" customWidth="1"/>
    <col min="5" max="5" width="24" style="167" customWidth="1"/>
    <col min="6" max="6" width="43.140625" style="167" customWidth="1"/>
    <col min="7" max="7" width="36.42578125" style="167" customWidth="1"/>
    <col min="8" max="8" width="32.42578125" style="167" customWidth="1"/>
    <col min="9" max="9" width="43" style="167" customWidth="1"/>
    <col min="10" max="16384" width="9.140625" style="167"/>
  </cols>
  <sheetData>
    <row r="1" spans="1:9" ht="39.75" customHeight="1">
      <c r="A1" s="286" t="str">
        <f>'[1]درآمد سود سهام'!A1:J1</f>
        <v xml:space="preserve"> صندوق سرمایه گذاری مختلط با تضمین اصل سرمایه گیتی دماوند</v>
      </c>
      <c r="B1" s="286"/>
      <c r="C1" s="286"/>
      <c r="D1" s="286"/>
      <c r="E1" s="286"/>
      <c r="F1" s="286"/>
      <c r="G1" s="286"/>
      <c r="H1" s="286"/>
      <c r="I1" s="286"/>
    </row>
    <row r="2" spans="1:9" ht="39.75" customHeight="1">
      <c r="A2" s="286" t="str">
        <f>[1]صندوق!A2</f>
        <v xml:space="preserve">صورت وضعیت پرتفوی </v>
      </c>
      <c r="B2" s="286"/>
      <c r="C2" s="286"/>
      <c r="D2" s="286"/>
      <c r="E2" s="286"/>
      <c r="F2" s="286"/>
      <c r="G2" s="286"/>
      <c r="H2" s="286"/>
      <c r="I2" s="286"/>
    </row>
    <row r="3" spans="1:9" ht="39.75" customHeight="1">
      <c r="A3" s="286" t="str">
        <f>درآمدها!A3</f>
        <v>دوره یک ماهه منتهی به 30 دی 1404</v>
      </c>
      <c r="B3" s="286"/>
      <c r="C3" s="286"/>
      <c r="D3" s="286"/>
      <c r="E3" s="286"/>
      <c r="F3" s="286"/>
      <c r="G3" s="286"/>
      <c r="H3" s="286"/>
      <c r="I3" s="286"/>
    </row>
    <row r="4" spans="1:9" ht="39.75" customHeight="1"/>
    <row r="5" spans="1:9" ht="39.75" customHeight="1">
      <c r="A5" s="287" t="s">
        <v>238</v>
      </c>
      <c r="B5" s="287"/>
      <c r="C5" s="287"/>
      <c r="D5" s="287"/>
      <c r="E5" s="287"/>
      <c r="F5" s="287"/>
      <c r="G5" s="287"/>
      <c r="H5" s="287"/>
      <c r="I5" s="287"/>
    </row>
    <row r="6" spans="1:9" ht="39.75" customHeight="1" thickBot="1">
      <c r="A6" s="168"/>
      <c r="B6" s="168"/>
      <c r="C6" s="168"/>
      <c r="D6" s="168"/>
      <c r="E6" s="168"/>
      <c r="F6" s="168"/>
      <c r="G6" s="168"/>
      <c r="H6" s="168"/>
      <c r="I6" s="168"/>
    </row>
    <row r="7" spans="1:9" ht="52.5">
      <c r="A7" s="169" t="s">
        <v>206</v>
      </c>
      <c r="B7" s="170" t="s">
        <v>207</v>
      </c>
      <c r="C7" s="170" t="s">
        <v>208</v>
      </c>
      <c r="D7" s="170" t="s">
        <v>209</v>
      </c>
      <c r="E7" s="170" t="s">
        <v>210</v>
      </c>
      <c r="F7" s="171" t="s">
        <v>211</v>
      </c>
      <c r="G7" s="171" t="s">
        <v>226</v>
      </c>
      <c r="H7" s="171" t="s">
        <v>212</v>
      </c>
      <c r="I7" s="171" t="s">
        <v>213</v>
      </c>
    </row>
    <row r="8" spans="1:9" ht="39" customHeight="1">
      <c r="A8" s="288" t="s">
        <v>228</v>
      </c>
      <c r="B8" s="288" t="s">
        <v>229</v>
      </c>
      <c r="C8" s="172" t="s">
        <v>224</v>
      </c>
      <c r="D8" s="165">
        <v>1100000</v>
      </c>
      <c r="E8" s="165">
        <f>D8*G8</f>
        <v>1100000000000</v>
      </c>
      <c r="F8" s="165">
        <v>14429586077.968506</v>
      </c>
      <c r="G8" s="165">
        <v>1000000</v>
      </c>
      <c r="H8" s="164">
        <v>23</v>
      </c>
      <c r="I8" s="166" t="s">
        <v>225</v>
      </c>
    </row>
    <row r="9" spans="1:9" ht="39" customHeight="1">
      <c r="A9" s="288"/>
      <c r="B9" s="288"/>
      <c r="C9" s="172" t="s">
        <v>417</v>
      </c>
      <c r="D9" s="165">
        <v>679000</v>
      </c>
      <c r="E9" s="165">
        <f>D9*G9</f>
        <v>679000000000</v>
      </c>
      <c r="F9" s="165">
        <v>17838443876</v>
      </c>
      <c r="G9" s="165">
        <v>1000000</v>
      </c>
      <c r="H9" s="164">
        <v>23</v>
      </c>
      <c r="I9" s="166" t="s">
        <v>418</v>
      </c>
    </row>
    <row r="10" spans="1:9" ht="39" customHeight="1">
      <c r="A10" s="288"/>
      <c r="B10" s="288"/>
      <c r="C10" s="172" t="s">
        <v>58</v>
      </c>
      <c r="D10" s="165">
        <v>1000000</v>
      </c>
      <c r="E10" s="165">
        <f t="shared" ref="E10:E21" si="0">D10*G10</f>
        <v>1000000000000</v>
      </c>
      <c r="F10" s="165">
        <v>22847989025.230698</v>
      </c>
      <c r="G10" s="165">
        <v>1000000</v>
      </c>
      <c r="H10" s="164">
        <v>23</v>
      </c>
      <c r="I10" s="166" t="s">
        <v>231</v>
      </c>
    </row>
    <row r="11" spans="1:9" ht="39" customHeight="1">
      <c r="A11" s="288"/>
      <c r="B11" s="288"/>
      <c r="C11" s="172" t="s">
        <v>69</v>
      </c>
      <c r="D11" s="165">
        <v>2663100</v>
      </c>
      <c r="E11" s="165">
        <f t="shared" si="0"/>
        <v>4632832620900</v>
      </c>
      <c r="F11" s="165">
        <v>118901312592.03827</v>
      </c>
      <c r="G11" s="165">
        <v>1739639</v>
      </c>
      <c r="H11" s="164">
        <v>23</v>
      </c>
      <c r="I11" s="166" t="s">
        <v>232</v>
      </c>
    </row>
    <row r="12" spans="1:9" ht="39" customHeight="1">
      <c r="A12" s="288"/>
      <c r="B12" s="288"/>
      <c r="C12" s="172" t="s">
        <v>230</v>
      </c>
      <c r="D12" s="165">
        <v>2000000</v>
      </c>
      <c r="E12" s="165">
        <f t="shared" si="0"/>
        <v>2000000000000</v>
      </c>
      <c r="F12" s="165">
        <v>19940701402.748577</v>
      </c>
      <c r="G12" s="165">
        <v>1000000</v>
      </c>
      <c r="H12" s="164">
        <v>23</v>
      </c>
      <c r="I12" s="166" t="s">
        <v>233</v>
      </c>
    </row>
    <row r="13" spans="1:9" ht="39" customHeight="1">
      <c r="A13" s="288"/>
      <c r="B13" s="288"/>
      <c r="C13" s="172" t="s">
        <v>57</v>
      </c>
      <c r="D13" s="165">
        <v>285000</v>
      </c>
      <c r="E13" s="165">
        <f t="shared" si="0"/>
        <v>285000000000</v>
      </c>
      <c r="F13" s="165">
        <v>3979823604.0893908</v>
      </c>
      <c r="G13" s="165">
        <v>1000000</v>
      </c>
      <c r="H13" s="164">
        <v>23</v>
      </c>
      <c r="I13" s="166" t="s">
        <v>214</v>
      </c>
    </row>
    <row r="14" spans="1:9" ht="39" customHeight="1">
      <c r="A14" s="288"/>
      <c r="B14" s="288"/>
      <c r="C14" s="172" t="s">
        <v>61</v>
      </c>
      <c r="D14" s="165">
        <v>100000</v>
      </c>
      <c r="E14" s="165">
        <f t="shared" si="0"/>
        <v>100000000000</v>
      </c>
      <c r="F14" s="165">
        <v>3757149801.6978164</v>
      </c>
      <c r="G14" s="165">
        <v>1000000</v>
      </c>
      <c r="H14" s="164">
        <v>23</v>
      </c>
      <c r="I14" s="166" t="s">
        <v>215</v>
      </c>
    </row>
    <row r="15" spans="1:9" ht="39" customHeight="1">
      <c r="A15" s="288"/>
      <c r="B15" s="288"/>
      <c r="C15" s="172" t="s">
        <v>216</v>
      </c>
      <c r="D15" s="165">
        <v>85100</v>
      </c>
      <c r="E15" s="165">
        <f t="shared" si="0"/>
        <v>85100000000</v>
      </c>
      <c r="F15" s="165">
        <v>17449945672.820808</v>
      </c>
      <c r="G15" s="165">
        <v>1000000</v>
      </c>
      <c r="H15" s="164">
        <v>23</v>
      </c>
      <c r="I15" s="166" t="s">
        <v>217</v>
      </c>
    </row>
    <row r="16" spans="1:9" ht="39" customHeight="1">
      <c r="A16" s="288"/>
      <c r="B16" s="288"/>
      <c r="C16" s="172" t="s">
        <v>51</v>
      </c>
      <c r="D16" s="165">
        <v>1100000</v>
      </c>
      <c r="E16" s="165">
        <f t="shared" si="0"/>
        <v>1100000000000</v>
      </c>
      <c r="F16" s="165">
        <v>15119397735.858698</v>
      </c>
      <c r="G16" s="165">
        <v>1000000</v>
      </c>
      <c r="H16" s="164">
        <v>23</v>
      </c>
      <c r="I16" s="166" t="s">
        <v>218</v>
      </c>
    </row>
    <row r="17" spans="1:9" ht="39" customHeight="1">
      <c r="A17" s="288"/>
      <c r="B17" s="288"/>
      <c r="C17" s="172" t="s">
        <v>219</v>
      </c>
      <c r="D17" s="165">
        <v>200000</v>
      </c>
      <c r="E17" s="165">
        <f t="shared" si="0"/>
        <v>200000000000</v>
      </c>
      <c r="F17" s="165">
        <v>1807014204</v>
      </c>
      <c r="G17" s="165">
        <v>1000000</v>
      </c>
      <c r="H17" s="164">
        <v>18</v>
      </c>
      <c r="I17" s="166" t="s">
        <v>220</v>
      </c>
    </row>
    <row r="18" spans="1:9" ht="39" customHeight="1">
      <c r="A18" s="288"/>
      <c r="B18" s="288"/>
      <c r="C18" s="172" t="s">
        <v>62</v>
      </c>
      <c r="D18" s="165">
        <v>500000</v>
      </c>
      <c r="E18" s="165">
        <f t="shared" si="0"/>
        <v>500000000000</v>
      </c>
      <c r="F18" s="165">
        <v>12967390700.9179</v>
      </c>
      <c r="G18" s="165">
        <v>1000000</v>
      </c>
      <c r="H18" s="164">
        <v>23</v>
      </c>
      <c r="I18" s="166" t="s">
        <v>221</v>
      </c>
    </row>
    <row r="19" spans="1:9" ht="39" customHeight="1">
      <c r="A19" s="288"/>
      <c r="B19" s="288"/>
      <c r="C19" s="172" t="s">
        <v>289</v>
      </c>
      <c r="D19" s="165">
        <v>500000</v>
      </c>
      <c r="E19" s="165">
        <f t="shared" si="0"/>
        <v>500000000000</v>
      </c>
      <c r="F19" s="165">
        <v>647625763.28566682</v>
      </c>
      <c r="G19" s="165">
        <v>1000000</v>
      </c>
      <c r="H19" s="164">
        <v>23</v>
      </c>
      <c r="I19" s="166" t="s">
        <v>290</v>
      </c>
    </row>
    <row r="20" spans="1:9" ht="39" customHeight="1">
      <c r="A20" s="288"/>
      <c r="B20" s="288"/>
      <c r="C20" s="172" t="s">
        <v>288</v>
      </c>
      <c r="D20" s="165">
        <v>226000</v>
      </c>
      <c r="E20" s="165">
        <f t="shared" si="0"/>
        <v>226000000000</v>
      </c>
      <c r="F20" s="165">
        <v>393351444.59999883</v>
      </c>
      <c r="G20" s="165">
        <v>1000000</v>
      </c>
      <c r="H20" s="164">
        <v>23</v>
      </c>
      <c r="I20" s="166" t="s">
        <v>291</v>
      </c>
    </row>
    <row r="21" spans="1:9" ht="39" customHeight="1">
      <c r="A21" s="288"/>
      <c r="B21" s="288"/>
      <c r="C21" s="172" t="s">
        <v>222</v>
      </c>
      <c r="D21" s="165">
        <v>275100</v>
      </c>
      <c r="E21" s="165">
        <f t="shared" si="0"/>
        <v>275100000000</v>
      </c>
      <c r="F21" s="165">
        <v>4573288026.5002089</v>
      </c>
      <c r="G21" s="165">
        <v>1000000</v>
      </c>
      <c r="H21" s="164">
        <v>23</v>
      </c>
      <c r="I21" s="166" t="s">
        <v>223</v>
      </c>
    </row>
    <row r="23" spans="1:9">
      <c r="D23" s="186"/>
    </row>
    <row r="24" spans="1:9">
      <c r="D24" s="92"/>
    </row>
    <row r="25" spans="1:9">
      <c r="D25" s="186"/>
    </row>
  </sheetData>
  <mergeCells count="6">
    <mergeCell ref="A1:I1"/>
    <mergeCell ref="A2:I2"/>
    <mergeCell ref="A3:I3"/>
    <mergeCell ref="A5:I5"/>
    <mergeCell ref="A8:A21"/>
    <mergeCell ref="B8:B21"/>
  </mergeCells>
  <pageMargins left="0.7" right="0.7" top="0.75" bottom="0.75" header="0.3" footer="0.3"/>
  <pageSetup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03BB-DD13-45A6-BDEB-9D84683E3D43}">
  <dimension ref="A1:M17"/>
  <sheetViews>
    <sheetView rightToLeft="1" view="pageBreakPreview" zoomScale="60" zoomScaleNormal="106" workbookViewId="0">
      <selection activeCell="A14" sqref="A14:XFD15"/>
    </sheetView>
  </sheetViews>
  <sheetFormatPr defaultColWidth="9" defaultRowHeight="18"/>
  <cols>
    <col min="1" max="1" width="52.140625" style="91" customWidth="1"/>
    <col min="2" max="2" width="1.42578125" style="91" customWidth="1"/>
    <col min="3" max="3" width="35.7109375" style="91" customWidth="1"/>
    <col min="4" max="4" width="1.42578125" style="99" customWidth="1"/>
    <col min="5" max="5" width="29.42578125" style="91" customWidth="1"/>
    <col min="6" max="6" width="1.42578125" style="99" customWidth="1"/>
    <col min="7" max="7" width="31.140625" style="91" customWidth="1"/>
    <col min="8" max="8" width="1.42578125" style="99" customWidth="1"/>
    <col min="9" max="9" width="33.5703125" style="91" customWidth="1"/>
    <col min="10" max="10" width="1.42578125" style="99" customWidth="1"/>
    <col min="11" max="11" width="34" style="91" customWidth="1"/>
    <col min="12" max="12" width="1.42578125" style="99" customWidth="1"/>
    <col min="13" max="13" width="30.7109375" style="91" customWidth="1"/>
    <col min="14" max="14" width="1.42578125" style="92" customWidth="1"/>
    <col min="15" max="16384" width="9" style="92"/>
  </cols>
  <sheetData>
    <row r="1" spans="1:13" ht="39" customHeight="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 ht="39" customHeight="1">
      <c r="A2" s="247" t="s">
        <v>84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3" ht="39" customHeight="1">
      <c r="A3" s="247" t="str">
        <f>درآمدها!A3</f>
        <v>دوره یک ماهه منتهی به 30 دی 1404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13" ht="39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3" ht="39" customHeight="1">
      <c r="A5" s="250" t="s">
        <v>287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1:13" ht="39" customHeight="1">
      <c r="A6" s="195"/>
      <c r="B6" s="195"/>
      <c r="C6" s="270" t="s">
        <v>167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3" ht="39" customHeight="1" thickBot="1">
      <c r="A7" s="100"/>
      <c r="B7" s="100"/>
      <c r="C7" s="289" t="s">
        <v>406</v>
      </c>
      <c r="D7" s="289"/>
      <c r="E7" s="289"/>
      <c r="F7" s="289"/>
      <c r="G7" s="289"/>
      <c r="H7" s="122"/>
      <c r="I7" s="289" t="s">
        <v>407</v>
      </c>
      <c r="J7" s="289"/>
      <c r="K7" s="289"/>
      <c r="L7" s="289"/>
      <c r="M7" s="289"/>
    </row>
    <row r="8" spans="1:13" ht="39" customHeight="1" thickBot="1">
      <c r="A8" s="196" t="s">
        <v>85</v>
      </c>
      <c r="B8" s="123"/>
      <c r="C8" s="196" t="s">
        <v>95</v>
      </c>
      <c r="D8" s="31"/>
      <c r="E8" s="196" t="s">
        <v>93</v>
      </c>
      <c r="F8" s="31"/>
      <c r="G8" s="196" t="s">
        <v>96</v>
      </c>
      <c r="H8" s="31"/>
      <c r="I8" s="196" t="s">
        <v>95</v>
      </c>
      <c r="J8" s="31"/>
      <c r="K8" s="196" t="s">
        <v>93</v>
      </c>
      <c r="L8" s="31"/>
      <c r="M8" s="196" t="s">
        <v>96</v>
      </c>
    </row>
    <row r="9" spans="1:13" ht="39" customHeight="1">
      <c r="A9" s="124" t="s">
        <v>416</v>
      </c>
      <c r="B9" s="123"/>
      <c r="C9" s="31">
        <v>13050000000</v>
      </c>
      <c r="D9" s="31"/>
      <c r="E9" s="31">
        <v>0</v>
      </c>
      <c r="F9" s="31"/>
      <c r="G9" s="31">
        <f>C9+E9</f>
        <v>13050000000</v>
      </c>
      <c r="H9" s="31"/>
      <c r="I9" s="31">
        <v>13050000000</v>
      </c>
      <c r="J9" s="31"/>
      <c r="K9" s="31">
        <v>-167647059</v>
      </c>
      <c r="L9" s="31"/>
      <c r="M9" s="31">
        <f>I9+K9</f>
        <v>12882352941</v>
      </c>
    </row>
    <row r="10" spans="1:13" ht="39" customHeight="1">
      <c r="A10" s="124" t="s">
        <v>25</v>
      </c>
      <c r="B10" s="123"/>
      <c r="C10" s="31">
        <v>0</v>
      </c>
      <c r="D10" s="31"/>
      <c r="E10" s="31">
        <v>0</v>
      </c>
      <c r="F10" s="31"/>
      <c r="G10" s="31">
        <v>0</v>
      </c>
      <c r="H10" s="31"/>
      <c r="I10" s="31">
        <v>19777894916</v>
      </c>
      <c r="J10" s="31"/>
      <c r="K10" s="31">
        <v>0</v>
      </c>
      <c r="L10" s="31"/>
      <c r="M10" s="31">
        <f t="shared" ref="M10:M11" si="0">I10+K10</f>
        <v>19777894916</v>
      </c>
    </row>
    <row r="11" spans="1:13" ht="39" customHeight="1" thickBot="1">
      <c r="A11" s="124" t="s">
        <v>414</v>
      </c>
      <c r="B11" s="123"/>
      <c r="C11" s="226">
        <v>720000000</v>
      </c>
      <c r="D11" s="31"/>
      <c r="E11" s="226">
        <v>0</v>
      </c>
      <c r="F11" s="31"/>
      <c r="G11" s="226">
        <f>C11+E11</f>
        <v>720000000</v>
      </c>
      <c r="H11" s="31"/>
      <c r="I11" s="226">
        <v>720000000</v>
      </c>
      <c r="J11" s="31"/>
      <c r="K11" s="226">
        <v>-10209318</v>
      </c>
      <c r="L11" s="31"/>
      <c r="M11" s="226">
        <f t="shared" si="0"/>
        <v>709790682</v>
      </c>
    </row>
    <row r="12" spans="1:13" ht="39" customHeight="1" thickBot="1">
      <c r="A12" s="34"/>
      <c r="B12" s="34"/>
      <c r="C12" s="228">
        <f>SUM(C9:C11)</f>
        <v>13770000000</v>
      </c>
      <c r="D12" s="31"/>
      <c r="E12" s="228">
        <f>SUM(E9:E11)</f>
        <v>0</v>
      </c>
      <c r="F12" s="31"/>
      <c r="G12" s="228">
        <f>SUM(G9:G11)</f>
        <v>13770000000</v>
      </c>
      <c r="H12" s="31"/>
      <c r="I12" s="228">
        <f>SUM(I9:I11)</f>
        <v>33547894916</v>
      </c>
      <c r="J12" s="31"/>
      <c r="K12" s="228">
        <f>SUM(K9:K11)</f>
        <v>-177856377</v>
      </c>
      <c r="L12" s="31"/>
      <c r="M12" s="228">
        <f>SUM(M9:M11)</f>
        <v>33370038539</v>
      </c>
    </row>
    <row r="13" spans="1:13" ht="18.75" thickTop="1"/>
    <row r="14" spans="1:13" ht="22.5" hidden="1">
      <c r="C14" s="36">
        <v>13770000000</v>
      </c>
      <c r="D14" s="36"/>
      <c r="E14" s="36">
        <v>0</v>
      </c>
      <c r="F14" s="36"/>
      <c r="G14" s="36">
        <f>C14+E14</f>
        <v>13770000000</v>
      </c>
      <c r="H14" s="36"/>
      <c r="I14" s="36">
        <v>33547894916</v>
      </c>
      <c r="J14" s="36"/>
      <c r="K14" s="36">
        <v>-177856377</v>
      </c>
      <c r="L14" s="36"/>
      <c r="M14" s="36">
        <f>I14+K14</f>
        <v>33370038539</v>
      </c>
    </row>
    <row r="15" spans="1:13" ht="22.5" hidden="1">
      <c r="C15" s="36">
        <f>C14-C12</f>
        <v>0</v>
      </c>
      <c r="D15" s="36"/>
      <c r="E15" s="36">
        <f>E14-E12</f>
        <v>0</v>
      </c>
      <c r="F15" s="36"/>
      <c r="G15" s="36">
        <f>G14-G12</f>
        <v>0</v>
      </c>
      <c r="H15" s="36"/>
      <c r="I15" s="36">
        <f>I14-I12</f>
        <v>0</v>
      </c>
      <c r="J15" s="36"/>
      <c r="K15" s="36">
        <f>K14-K12</f>
        <v>0</v>
      </c>
      <c r="L15" s="36"/>
      <c r="M15" s="36">
        <f>M14-M12</f>
        <v>0</v>
      </c>
    </row>
    <row r="16" spans="1:13" ht="22.5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3:13" ht="22.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</sheetData>
  <mergeCells count="7">
    <mergeCell ref="C7:G7"/>
    <mergeCell ref="I7:M7"/>
    <mergeCell ref="A1:M1"/>
    <mergeCell ref="A2:M2"/>
    <mergeCell ref="A3:M3"/>
    <mergeCell ref="A5:M5"/>
    <mergeCell ref="C6:M6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rightToLeft="1" view="pageBreakPreview" zoomScale="60" zoomScaleNormal="106" workbookViewId="0">
      <selection activeCell="A25" sqref="A25:XFD26"/>
    </sheetView>
  </sheetViews>
  <sheetFormatPr defaultColWidth="9" defaultRowHeight="18"/>
  <cols>
    <col min="1" max="1" width="52.140625" style="91" customWidth="1"/>
    <col min="2" max="2" width="1.42578125" style="91" customWidth="1"/>
    <col min="3" max="3" width="40.42578125" style="91" customWidth="1"/>
    <col min="4" max="4" width="1.42578125" style="99" customWidth="1"/>
    <col min="5" max="5" width="35.85546875" style="91" customWidth="1"/>
    <col min="6" max="6" width="1.42578125" style="99" customWidth="1"/>
    <col min="7" max="7" width="45.42578125" style="91" customWidth="1"/>
    <col min="8" max="8" width="1.42578125" style="99" customWidth="1"/>
    <col min="9" max="9" width="45.28515625" style="91" customWidth="1"/>
    <col min="10" max="10" width="1.42578125" style="99" customWidth="1"/>
    <col min="11" max="11" width="34" style="91" customWidth="1"/>
    <col min="12" max="12" width="1.42578125" style="99" customWidth="1"/>
    <col min="13" max="13" width="30.7109375" style="91" customWidth="1"/>
    <col min="14" max="14" width="1.42578125" style="92" customWidth="1"/>
    <col min="15" max="16384" width="9" style="92"/>
  </cols>
  <sheetData>
    <row r="1" spans="1:13" ht="39" customHeight="1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3" ht="39" customHeight="1">
      <c r="A2" s="290" t="s">
        <v>84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13" ht="39" customHeight="1">
      <c r="A3" s="290" t="str">
        <f>درآمدها!A3</f>
        <v>دوره یک ماهه منتهی به 30 دی 1404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</row>
    <row r="4" spans="1:13" ht="39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39" customHeight="1">
      <c r="A5" s="250" t="s">
        <v>239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1:13" ht="39" customHeight="1">
      <c r="A6" s="65"/>
      <c r="B6" s="65"/>
      <c r="C6" s="270" t="s">
        <v>167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3" ht="39" customHeight="1" thickBot="1">
      <c r="A7" s="100"/>
      <c r="B7" s="100"/>
      <c r="C7" s="289" t="s">
        <v>406</v>
      </c>
      <c r="D7" s="289"/>
      <c r="E7" s="289"/>
      <c r="F7" s="289"/>
      <c r="G7" s="289"/>
      <c r="H7" s="122"/>
      <c r="I7" s="289" t="s">
        <v>407</v>
      </c>
      <c r="J7" s="289"/>
      <c r="K7" s="289"/>
      <c r="L7" s="289"/>
      <c r="M7" s="289"/>
    </row>
    <row r="8" spans="1:13" ht="39" customHeight="1" thickBot="1">
      <c r="A8" s="61" t="s">
        <v>85</v>
      </c>
      <c r="B8" s="123"/>
      <c r="C8" s="61" t="s">
        <v>95</v>
      </c>
      <c r="D8" s="31"/>
      <c r="E8" s="61" t="s">
        <v>93</v>
      </c>
      <c r="F8" s="31"/>
      <c r="G8" s="61" t="s">
        <v>96</v>
      </c>
      <c r="H8" s="31"/>
      <c r="I8" s="61" t="s">
        <v>95</v>
      </c>
      <c r="J8" s="31"/>
      <c r="K8" s="61" t="s">
        <v>93</v>
      </c>
      <c r="L8" s="31"/>
      <c r="M8" s="61" t="s">
        <v>96</v>
      </c>
    </row>
    <row r="9" spans="1:13" ht="39" customHeight="1">
      <c r="A9" s="133" t="s">
        <v>304</v>
      </c>
      <c r="B9" s="133"/>
      <c r="C9" s="49">
        <v>44855796522</v>
      </c>
      <c r="D9" s="50"/>
      <c r="E9" s="49">
        <v>0</v>
      </c>
      <c r="F9" s="50"/>
      <c r="G9" s="49">
        <f t="shared" ref="G9:G22" si="0">C9+E9</f>
        <v>44855796522</v>
      </c>
      <c r="H9" s="50"/>
      <c r="I9" s="49">
        <v>133055455495</v>
      </c>
      <c r="J9" s="50"/>
      <c r="K9" s="49">
        <v>0</v>
      </c>
      <c r="L9" s="50"/>
      <c r="M9" s="49">
        <f t="shared" ref="M9:M22" si="1">I9</f>
        <v>133055455495</v>
      </c>
    </row>
    <row r="10" spans="1:13" ht="39" customHeight="1">
      <c r="A10" s="133" t="s">
        <v>298</v>
      </c>
      <c r="B10" s="133"/>
      <c r="C10" s="49">
        <v>43375489547</v>
      </c>
      <c r="D10" s="50"/>
      <c r="E10" s="49">
        <v>0</v>
      </c>
      <c r="F10" s="50"/>
      <c r="G10" s="49">
        <f t="shared" si="0"/>
        <v>43375489547</v>
      </c>
      <c r="H10" s="50"/>
      <c r="I10" s="49">
        <v>119509551826</v>
      </c>
      <c r="J10" s="50"/>
      <c r="K10" s="49">
        <v>0</v>
      </c>
      <c r="L10" s="50"/>
      <c r="M10" s="49">
        <f t="shared" si="1"/>
        <v>119509551826</v>
      </c>
    </row>
    <row r="11" spans="1:13" ht="39" customHeight="1">
      <c r="A11" s="133" t="s">
        <v>297</v>
      </c>
      <c r="B11" s="133"/>
      <c r="C11" s="49">
        <v>26657662056</v>
      </c>
      <c r="D11" s="50"/>
      <c r="E11" s="49">
        <v>0</v>
      </c>
      <c r="F11" s="50"/>
      <c r="G11" s="49">
        <f t="shared" si="0"/>
        <v>26657662056</v>
      </c>
      <c r="H11" s="50"/>
      <c r="I11" s="49">
        <v>82031456054</v>
      </c>
      <c r="J11" s="50"/>
      <c r="K11" s="49"/>
      <c r="L11" s="50"/>
      <c r="M11" s="49">
        <f t="shared" si="1"/>
        <v>82031456054</v>
      </c>
    </row>
    <row r="12" spans="1:13" ht="39" customHeight="1">
      <c r="A12" s="133" t="s">
        <v>300</v>
      </c>
      <c r="B12" s="133"/>
      <c r="C12" s="49">
        <v>26566745763</v>
      </c>
      <c r="D12" s="50"/>
      <c r="E12" s="49">
        <v>0</v>
      </c>
      <c r="F12" s="50"/>
      <c r="G12" s="49">
        <f t="shared" si="0"/>
        <v>26566745763</v>
      </c>
      <c r="H12" s="50"/>
      <c r="I12" s="49">
        <v>79288339136</v>
      </c>
      <c r="J12" s="50"/>
      <c r="K12" s="49">
        <v>0</v>
      </c>
      <c r="L12" s="50"/>
      <c r="M12" s="49">
        <f t="shared" si="1"/>
        <v>79288339136</v>
      </c>
    </row>
    <row r="13" spans="1:13" ht="39" customHeight="1">
      <c r="A13" s="133" t="s">
        <v>294</v>
      </c>
      <c r="B13" s="133"/>
      <c r="C13" s="49">
        <v>34522294949</v>
      </c>
      <c r="D13" s="50"/>
      <c r="E13" s="49">
        <v>0</v>
      </c>
      <c r="F13" s="50"/>
      <c r="G13" s="49">
        <f t="shared" si="0"/>
        <v>34522294949</v>
      </c>
      <c r="H13" s="50"/>
      <c r="I13" s="49">
        <v>77876011889</v>
      </c>
      <c r="J13" s="50"/>
      <c r="K13" s="49">
        <v>0</v>
      </c>
      <c r="L13" s="50"/>
      <c r="M13" s="49">
        <f t="shared" si="1"/>
        <v>77876011889</v>
      </c>
    </row>
    <row r="14" spans="1:13" ht="39" customHeight="1">
      <c r="A14" s="133" t="s">
        <v>296</v>
      </c>
      <c r="B14" s="133"/>
      <c r="C14" s="49">
        <v>24449793136</v>
      </c>
      <c r="D14" s="50"/>
      <c r="E14" s="49">
        <v>0</v>
      </c>
      <c r="F14" s="50"/>
      <c r="G14" s="49">
        <f t="shared" si="0"/>
        <v>24449793136</v>
      </c>
      <c r="H14" s="50"/>
      <c r="I14" s="49">
        <v>76028719228</v>
      </c>
      <c r="J14" s="50"/>
      <c r="K14" s="49">
        <v>0</v>
      </c>
      <c r="L14" s="50"/>
      <c r="M14" s="49">
        <f t="shared" si="1"/>
        <v>76028719228</v>
      </c>
    </row>
    <row r="15" spans="1:13" ht="39" customHeight="1">
      <c r="A15" s="133" t="s">
        <v>303</v>
      </c>
      <c r="B15" s="133"/>
      <c r="C15" s="49">
        <v>13962864931</v>
      </c>
      <c r="D15" s="50"/>
      <c r="E15" s="49">
        <v>0</v>
      </c>
      <c r="F15" s="50"/>
      <c r="G15" s="49">
        <f t="shared" si="0"/>
        <v>13962864931</v>
      </c>
      <c r="H15" s="50"/>
      <c r="I15" s="49">
        <v>41325255108</v>
      </c>
      <c r="J15" s="50"/>
      <c r="K15" s="49">
        <v>0</v>
      </c>
      <c r="L15" s="50"/>
      <c r="M15" s="49">
        <f t="shared" si="1"/>
        <v>41325255108</v>
      </c>
    </row>
    <row r="16" spans="1:13" ht="39" customHeight="1">
      <c r="A16" s="133" t="s">
        <v>295</v>
      </c>
      <c r="B16" s="133"/>
      <c r="C16" s="49">
        <v>6731124955</v>
      </c>
      <c r="D16" s="50"/>
      <c r="E16" s="49">
        <v>0</v>
      </c>
      <c r="F16" s="50"/>
      <c r="G16" s="49">
        <f t="shared" si="0"/>
        <v>6731124955</v>
      </c>
      <c r="H16" s="50"/>
      <c r="I16" s="49">
        <v>19773073015</v>
      </c>
      <c r="J16" s="50"/>
      <c r="K16" s="49">
        <v>0</v>
      </c>
      <c r="L16" s="50"/>
      <c r="M16" s="49">
        <f t="shared" si="1"/>
        <v>19773073015</v>
      </c>
    </row>
    <row r="17" spans="1:13" ht="39" customHeight="1">
      <c r="A17" s="133" t="s">
        <v>299</v>
      </c>
      <c r="B17" s="133"/>
      <c r="C17" s="50">
        <v>0</v>
      </c>
      <c r="D17" s="50"/>
      <c r="E17" s="50">
        <v>0</v>
      </c>
      <c r="F17" s="50"/>
      <c r="G17" s="49">
        <f t="shared" si="0"/>
        <v>0</v>
      </c>
      <c r="H17" s="50"/>
      <c r="I17" s="50">
        <v>15703946039</v>
      </c>
      <c r="J17" s="50"/>
      <c r="K17" s="49">
        <v>0</v>
      </c>
      <c r="L17" s="50"/>
      <c r="M17" s="49">
        <f t="shared" si="1"/>
        <v>15703946039</v>
      </c>
    </row>
    <row r="18" spans="1:13" ht="39" customHeight="1">
      <c r="A18" s="133" t="s">
        <v>302</v>
      </c>
      <c r="B18" s="133"/>
      <c r="C18" s="49">
        <v>0</v>
      </c>
      <c r="D18" s="50"/>
      <c r="E18" s="49">
        <v>0</v>
      </c>
      <c r="F18" s="50"/>
      <c r="G18" s="49">
        <f t="shared" si="0"/>
        <v>0</v>
      </c>
      <c r="H18" s="50"/>
      <c r="I18" s="49">
        <v>11378928450</v>
      </c>
      <c r="J18" s="50"/>
      <c r="K18" s="49">
        <v>0</v>
      </c>
      <c r="L18" s="50"/>
      <c r="M18" s="49">
        <f t="shared" si="1"/>
        <v>11378928450</v>
      </c>
    </row>
    <row r="19" spans="1:13" ht="39" customHeight="1">
      <c r="A19" s="133" t="s">
        <v>292</v>
      </c>
      <c r="B19" s="133"/>
      <c r="C19" s="49">
        <v>3590649472</v>
      </c>
      <c r="D19" s="50"/>
      <c r="E19" s="49">
        <v>0</v>
      </c>
      <c r="F19" s="50"/>
      <c r="G19" s="49">
        <f t="shared" si="0"/>
        <v>3590649472</v>
      </c>
      <c r="H19" s="50"/>
      <c r="I19" s="49">
        <v>10684061919</v>
      </c>
      <c r="J19" s="50"/>
      <c r="K19" s="49">
        <v>0</v>
      </c>
      <c r="L19" s="50"/>
      <c r="M19" s="49">
        <f t="shared" si="1"/>
        <v>10684061919</v>
      </c>
    </row>
    <row r="20" spans="1:13" ht="39" customHeight="1">
      <c r="A20" s="133" t="s">
        <v>293</v>
      </c>
      <c r="B20" s="133"/>
      <c r="C20" s="49">
        <v>0</v>
      </c>
      <c r="D20" s="50"/>
      <c r="E20" s="49">
        <v>0</v>
      </c>
      <c r="F20" s="50"/>
      <c r="G20" s="49">
        <f t="shared" si="0"/>
        <v>0</v>
      </c>
      <c r="H20" s="50"/>
      <c r="I20" s="49">
        <v>4067021511</v>
      </c>
      <c r="J20" s="50"/>
      <c r="K20" s="49">
        <v>0</v>
      </c>
      <c r="L20" s="50"/>
      <c r="M20" s="49">
        <f t="shared" si="1"/>
        <v>4067021511</v>
      </c>
    </row>
    <row r="21" spans="1:13" ht="39" customHeight="1">
      <c r="A21" s="133" t="s">
        <v>301</v>
      </c>
      <c r="B21" s="133"/>
      <c r="C21" s="49">
        <v>0</v>
      </c>
      <c r="D21" s="50"/>
      <c r="E21" s="49">
        <v>0</v>
      </c>
      <c r="F21" s="50"/>
      <c r="G21" s="49">
        <f t="shared" si="0"/>
        <v>0</v>
      </c>
      <c r="H21" s="50"/>
      <c r="I21" s="49">
        <v>3520932697</v>
      </c>
      <c r="J21" s="50"/>
      <c r="K21" s="49">
        <v>0</v>
      </c>
      <c r="L21" s="50"/>
      <c r="M21" s="49">
        <f t="shared" si="1"/>
        <v>3520932697</v>
      </c>
    </row>
    <row r="22" spans="1:13" ht="39" customHeight="1" thickBot="1">
      <c r="A22" s="133" t="s">
        <v>417</v>
      </c>
      <c r="B22" s="133"/>
      <c r="C22" s="49">
        <v>272589322</v>
      </c>
      <c r="D22" s="50"/>
      <c r="E22" s="49">
        <v>0</v>
      </c>
      <c r="F22" s="50"/>
      <c r="G22" s="49">
        <f t="shared" si="0"/>
        <v>272589322</v>
      </c>
      <c r="H22" s="50"/>
      <c r="I22" s="49">
        <v>272589322</v>
      </c>
      <c r="J22" s="50"/>
      <c r="K22" s="49">
        <v>0</v>
      </c>
      <c r="L22" s="50"/>
      <c r="M22" s="49">
        <f t="shared" si="1"/>
        <v>272589322</v>
      </c>
    </row>
    <row r="23" spans="1:13" ht="39" customHeight="1" thickBot="1">
      <c r="A23" s="38" t="s">
        <v>31</v>
      </c>
      <c r="B23" s="38"/>
      <c r="C23" s="41">
        <f>SUM(C9:C22)</f>
        <v>224985010653</v>
      </c>
      <c r="D23" s="42"/>
      <c r="E23" s="41">
        <f>SUM(E9:E22)</f>
        <v>0</v>
      </c>
      <c r="F23" s="42"/>
      <c r="G23" s="41">
        <f>SUM(G9:G22)</f>
        <v>224985010653</v>
      </c>
      <c r="H23" s="42"/>
      <c r="I23" s="41">
        <f>SUM(I9:I22)</f>
        <v>674515341689</v>
      </c>
      <c r="J23" s="42"/>
      <c r="K23" s="41">
        <f>SUM(K9:K22)</f>
        <v>0</v>
      </c>
      <c r="L23" s="42"/>
      <c r="M23" s="41">
        <f>SUM(M9:M22)</f>
        <v>674515341689</v>
      </c>
    </row>
    <row r="24" spans="1:13" ht="18.75" thickTop="1"/>
    <row r="25" spans="1:13" ht="22.5" hidden="1">
      <c r="C25" s="36">
        <v>224985010653</v>
      </c>
      <c r="D25" s="36"/>
      <c r="E25" s="36">
        <v>0</v>
      </c>
      <c r="F25" s="36"/>
      <c r="G25" s="36">
        <f>C25+E25</f>
        <v>224985010653</v>
      </c>
      <c r="H25" s="36"/>
      <c r="I25" s="36">
        <v>674515341689</v>
      </c>
      <c r="J25" s="36"/>
      <c r="K25" s="36">
        <v>0</v>
      </c>
      <c r="L25" s="36"/>
      <c r="M25" s="36">
        <f>I25+K25</f>
        <v>674515341689</v>
      </c>
    </row>
    <row r="26" spans="1:13" ht="22.5" hidden="1">
      <c r="C26" s="36">
        <f>C25-C23</f>
        <v>0</v>
      </c>
      <c r="D26" s="36"/>
      <c r="E26" s="36">
        <f>E25-E23</f>
        <v>0</v>
      </c>
      <c r="F26" s="36"/>
      <c r="G26" s="36">
        <f>G25-G23</f>
        <v>0</v>
      </c>
      <c r="H26" s="36"/>
      <c r="I26" s="36">
        <f>I25-I23</f>
        <v>0</v>
      </c>
      <c r="J26" s="36"/>
      <c r="K26" s="36"/>
      <c r="L26" s="36"/>
      <c r="M26" s="36">
        <f>M25-M23</f>
        <v>0</v>
      </c>
    </row>
    <row r="27" spans="1:13" ht="22.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22.5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</sheetData>
  <sortState xmlns:xlrd2="http://schemas.microsoft.com/office/spreadsheetml/2017/richdata2" ref="A9:M22">
    <sortCondition descending="1" ref="M9:M22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sheetPr codeName="Sheet13"/>
  <dimension ref="A1:M20"/>
  <sheetViews>
    <sheetView rightToLeft="1" view="pageBreakPreview" zoomScale="60" zoomScaleNormal="106" workbookViewId="0">
      <selection activeCell="A18" sqref="A18:XFD19"/>
    </sheetView>
  </sheetViews>
  <sheetFormatPr defaultColWidth="9" defaultRowHeight="18"/>
  <cols>
    <col min="1" max="1" width="28.85546875" style="91" customWidth="1"/>
    <col min="2" max="2" width="1.42578125" style="91" customWidth="1"/>
    <col min="3" max="3" width="23.140625" style="91" customWidth="1"/>
    <col min="4" max="4" width="1.42578125" style="99" customWidth="1"/>
    <col min="5" max="5" width="22.42578125" style="91" customWidth="1"/>
    <col min="6" max="6" width="1.42578125" style="99" customWidth="1"/>
    <col min="7" max="7" width="24.85546875" style="91" customWidth="1"/>
    <col min="8" max="8" width="1.42578125" style="99" customWidth="1"/>
    <col min="9" max="9" width="26.7109375" style="91" customWidth="1"/>
    <col min="10" max="10" width="1.42578125" style="99" customWidth="1"/>
    <col min="11" max="11" width="24.42578125" style="91" customWidth="1"/>
    <col min="12" max="12" width="1.42578125" style="99" customWidth="1"/>
    <col min="13" max="13" width="24.7109375" style="91" customWidth="1"/>
    <col min="14" max="14" width="1.42578125" style="92" customWidth="1"/>
    <col min="15" max="15" width="14" style="92" bestFit="1" customWidth="1"/>
    <col min="16" max="16384" width="9" style="92"/>
  </cols>
  <sheetData>
    <row r="1" spans="1:13" ht="39" customHeight="1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3" ht="39" customHeight="1">
      <c r="A2" s="290" t="s">
        <v>84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13" ht="39" customHeight="1">
      <c r="A3" s="290" t="str">
        <f>درآمدها!A3</f>
        <v>دوره یک ماهه منتهی به 30 دی 1404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</row>
    <row r="4" spans="1:13" ht="39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39" customHeight="1">
      <c r="A5" s="250" t="s">
        <v>240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1:13" ht="39" customHeight="1">
      <c r="A6" s="121"/>
      <c r="B6" s="121"/>
      <c r="C6" s="270" t="s">
        <v>167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3" ht="39" customHeight="1" thickBot="1">
      <c r="A7" s="100"/>
      <c r="B7" s="100"/>
      <c r="C7" s="255" t="s">
        <v>406</v>
      </c>
      <c r="D7" s="255"/>
      <c r="E7" s="255"/>
      <c r="F7" s="255"/>
      <c r="G7" s="255"/>
      <c r="H7" s="30"/>
      <c r="I7" s="255" t="s">
        <v>407</v>
      </c>
      <c r="J7" s="255"/>
      <c r="K7" s="255"/>
      <c r="L7" s="255"/>
      <c r="M7" s="255"/>
    </row>
    <row r="8" spans="1:13" ht="38.25" customHeight="1" thickBot="1">
      <c r="A8" s="61" t="s">
        <v>85</v>
      </c>
      <c r="B8" s="83"/>
      <c r="C8" s="61" t="s">
        <v>95</v>
      </c>
      <c r="D8" s="31"/>
      <c r="E8" s="61" t="s">
        <v>93</v>
      </c>
      <c r="F8" s="31"/>
      <c r="G8" s="61" t="s">
        <v>96</v>
      </c>
      <c r="H8" s="31"/>
      <c r="I8" s="61" t="s">
        <v>95</v>
      </c>
      <c r="J8" s="31"/>
      <c r="K8" s="61" t="s">
        <v>93</v>
      </c>
      <c r="L8" s="31"/>
      <c r="M8" s="61" t="s">
        <v>96</v>
      </c>
    </row>
    <row r="9" spans="1:13" ht="39.75" customHeight="1">
      <c r="A9" s="34" t="s">
        <v>172</v>
      </c>
      <c r="B9" s="38"/>
      <c r="C9" s="36">
        <v>25329385150</v>
      </c>
      <c r="D9" s="32"/>
      <c r="E9" s="36">
        <v>-22987745</v>
      </c>
      <c r="F9" s="32"/>
      <c r="G9" s="36">
        <f t="shared" ref="G9:G15" si="0">C9+E9</f>
        <v>25306397405</v>
      </c>
      <c r="H9" s="32"/>
      <c r="I9" s="36">
        <v>68539043678</v>
      </c>
      <c r="J9" s="32"/>
      <c r="K9" s="36">
        <v>-20875203</v>
      </c>
      <c r="L9" s="32"/>
      <c r="M9" s="36">
        <f t="shared" ref="M9:M15" si="1">I9+K9</f>
        <v>68518168475</v>
      </c>
    </row>
    <row r="10" spans="1:13" ht="39.75" customHeight="1">
      <c r="A10" s="34" t="s">
        <v>170</v>
      </c>
      <c r="B10" s="38"/>
      <c r="C10" s="36">
        <v>20712574760</v>
      </c>
      <c r="D10" s="32"/>
      <c r="E10" s="36">
        <v>0</v>
      </c>
      <c r="F10" s="32"/>
      <c r="G10" s="36">
        <f t="shared" si="0"/>
        <v>20712574760</v>
      </c>
      <c r="H10" s="32"/>
      <c r="I10" s="36">
        <v>63846386629</v>
      </c>
      <c r="J10" s="32"/>
      <c r="K10" s="36">
        <v>0</v>
      </c>
      <c r="L10" s="32"/>
      <c r="M10" s="36">
        <f t="shared" si="1"/>
        <v>63846386629</v>
      </c>
    </row>
    <row r="11" spans="1:13" ht="39.75" customHeight="1">
      <c r="A11" s="34" t="s">
        <v>176</v>
      </c>
      <c r="B11" s="38"/>
      <c r="C11" s="32">
        <v>3901417928</v>
      </c>
      <c r="D11" s="32"/>
      <c r="E11" s="32">
        <v>-16822743</v>
      </c>
      <c r="F11" s="32"/>
      <c r="G11" s="36">
        <f t="shared" si="0"/>
        <v>3884595185</v>
      </c>
      <c r="H11" s="32"/>
      <c r="I11" s="32">
        <v>18473634549</v>
      </c>
      <c r="J11" s="32"/>
      <c r="K11" s="32">
        <v>-24719134</v>
      </c>
      <c r="L11" s="32"/>
      <c r="M11" s="36">
        <f t="shared" si="1"/>
        <v>18448915415</v>
      </c>
    </row>
    <row r="12" spans="1:13" ht="39.75" customHeight="1">
      <c r="A12" s="34" t="s">
        <v>171</v>
      </c>
      <c r="B12" s="38"/>
      <c r="C12" s="36">
        <v>2802747911</v>
      </c>
      <c r="D12" s="32"/>
      <c r="E12" s="36">
        <v>0</v>
      </c>
      <c r="F12" s="32"/>
      <c r="G12" s="36">
        <f t="shared" si="0"/>
        <v>2802747911</v>
      </c>
      <c r="H12" s="32"/>
      <c r="I12" s="36">
        <v>8408227913</v>
      </c>
      <c r="J12" s="32"/>
      <c r="K12" s="36">
        <v>0</v>
      </c>
      <c r="L12" s="32"/>
      <c r="M12" s="36">
        <f t="shared" si="1"/>
        <v>8408227913</v>
      </c>
    </row>
    <row r="13" spans="1:13" ht="39.75" customHeight="1">
      <c r="A13" s="34" t="s">
        <v>173</v>
      </c>
      <c r="B13" s="38"/>
      <c r="C13" s="36">
        <v>228272</v>
      </c>
      <c r="D13" s="32"/>
      <c r="E13" s="36">
        <v>0</v>
      </c>
      <c r="F13" s="32"/>
      <c r="G13" s="36">
        <f t="shared" si="0"/>
        <v>228272</v>
      </c>
      <c r="H13" s="32"/>
      <c r="I13" s="36">
        <v>5202165</v>
      </c>
      <c r="J13" s="32"/>
      <c r="K13" s="36">
        <v>0</v>
      </c>
      <c r="L13" s="32"/>
      <c r="M13" s="36">
        <f t="shared" si="1"/>
        <v>5202165</v>
      </c>
    </row>
    <row r="14" spans="1:13" ht="39.75" customHeight="1">
      <c r="A14" s="34" t="s">
        <v>175</v>
      </c>
      <c r="B14" s="38"/>
      <c r="C14" s="36">
        <v>5721</v>
      </c>
      <c r="D14" s="32"/>
      <c r="E14" s="36">
        <v>0</v>
      </c>
      <c r="F14" s="32"/>
      <c r="G14" s="36">
        <f t="shared" si="0"/>
        <v>5721</v>
      </c>
      <c r="H14" s="32"/>
      <c r="I14" s="36">
        <v>3247705</v>
      </c>
      <c r="J14" s="32"/>
      <c r="K14" s="36">
        <v>0</v>
      </c>
      <c r="L14" s="32"/>
      <c r="M14" s="36">
        <f t="shared" si="1"/>
        <v>3247705</v>
      </c>
    </row>
    <row r="15" spans="1:13" ht="39.75" customHeight="1" thickBot="1">
      <c r="A15" s="34" t="s">
        <v>174</v>
      </c>
      <c r="B15" s="38"/>
      <c r="C15" s="33">
        <v>964651</v>
      </c>
      <c r="D15" s="32"/>
      <c r="E15" s="33">
        <v>0</v>
      </c>
      <c r="F15" s="32"/>
      <c r="G15" s="36">
        <f t="shared" si="0"/>
        <v>964651</v>
      </c>
      <c r="H15" s="32"/>
      <c r="I15" s="33">
        <v>2891095</v>
      </c>
      <c r="J15" s="32"/>
      <c r="K15" s="33">
        <v>0</v>
      </c>
      <c r="L15" s="32"/>
      <c r="M15" s="36">
        <f t="shared" si="1"/>
        <v>2891095</v>
      </c>
    </row>
    <row r="16" spans="1:13" ht="39.75" customHeight="1" thickBot="1">
      <c r="A16" s="34"/>
      <c r="B16" s="38"/>
      <c r="C16" s="41">
        <f>SUM(C9:C15)</f>
        <v>52747324393</v>
      </c>
      <c r="D16" s="42"/>
      <c r="E16" s="41">
        <f>SUM(E9:E15)</f>
        <v>-39810488</v>
      </c>
      <c r="F16" s="42"/>
      <c r="G16" s="41">
        <f>SUM(G9:G15)</f>
        <v>52707513905</v>
      </c>
      <c r="H16" s="42"/>
      <c r="I16" s="41">
        <f>SUM(I9:I15)</f>
        <v>159278633734</v>
      </c>
      <c r="J16" s="42"/>
      <c r="K16" s="41">
        <f>SUM(K9:K15)</f>
        <v>-45594337</v>
      </c>
      <c r="L16" s="42"/>
      <c r="M16" s="41">
        <f>SUM(M9:M15)</f>
        <v>159233039397</v>
      </c>
    </row>
    <row r="17" spans="1:13" ht="18.75" thickTop="1">
      <c r="A17" s="38" t="s">
        <v>31</v>
      </c>
      <c r="B17" s="38"/>
      <c r="C17" s="39"/>
      <c r="D17" s="40"/>
      <c r="E17" s="39"/>
      <c r="F17" s="40"/>
      <c r="G17" s="39"/>
      <c r="H17" s="40"/>
      <c r="I17" s="39"/>
      <c r="J17" s="40"/>
      <c r="K17" s="39"/>
      <c r="L17" s="40"/>
      <c r="M17" s="39"/>
    </row>
    <row r="18" spans="1:13" ht="22.5" hidden="1">
      <c r="C18" s="36">
        <v>52747324393</v>
      </c>
      <c r="D18" s="36"/>
      <c r="E18" s="36">
        <v>-39810488</v>
      </c>
      <c r="F18" s="36"/>
      <c r="G18" s="36">
        <f>C18+E18</f>
        <v>52707513905</v>
      </c>
      <c r="H18" s="36"/>
      <c r="I18" s="36">
        <v>159278633734</v>
      </c>
      <c r="J18" s="36"/>
      <c r="K18" s="36">
        <v>-45594337</v>
      </c>
      <c r="L18" s="36"/>
      <c r="M18" s="36">
        <f>I18+K18</f>
        <v>159233039397</v>
      </c>
    </row>
    <row r="19" spans="1:13" ht="22.5" hidden="1">
      <c r="C19" s="36">
        <f>C18-C16</f>
        <v>0</v>
      </c>
      <c r="D19" s="36"/>
      <c r="E19" s="36">
        <f>E18-E16</f>
        <v>0</v>
      </c>
      <c r="F19" s="36"/>
      <c r="G19" s="36">
        <f>G18-G16</f>
        <v>0</v>
      </c>
      <c r="H19" s="36"/>
      <c r="I19" s="36">
        <f>I18-I16</f>
        <v>0</v>
      </c>
      <c r="J19" s="36"/>
      <c r="K19" s="36">
        <f>K18-K16</f>
        <v>0</v>
      </c>
      <c r="L19" s="36"/>
      <c r="M19" s="36">
        <f>M18-M16</f>
        <v>0</v>
      </c>
    </row>
    <row r="20" spans="1:13" ht="22.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</sheetData>
  <sortState xmlns:xlrd2="http://schemas.microsoft.com/office/spreadsheetml/2017/richdata2" ref="A9:M15">
    <sortCondition descending="1" ref="M9:M15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66" orientation="landscape" horizontalDpi="4294967295" verticalDpi="4294967295" r:id="rId1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V229"/>
  <sheetViews>
    <sheetView rightToLeft="1" view="pageBreakPreview" topLeftCell="A188" zoomScale="59" zoomScaleNormal="57" zoomScaleSheetLayoutView="59" workbookViewId="0">
      <selection activeCell="B212" sqref="A212:XFD213"/>
    </sheetView>
  </sheetViews>
  <sheetFormatPr defaultColWidth="9" defaultRowHeight="18"/>
  <cols>
    <col min="1" max="1" width="69.42578125" style="91" bestFit="1" customWidth="1"/>
    <col min="2" max="2" width="1.42578125" style="91" customWidth="1"/>
    <col min="3" max="3" width="36.85546875" style="91" customWidth="1"/>
    <col min="4" max="4" width="1.42578125" style="99" customWidth="1"/>
    <col min="5" max="5" width="37.42578125" style="91" customWidth="1"/>
    <col min="6" max="6" width="1.42578125" style="99" customWidth="1"/>
    <col min="7" max="7" width="34.85546875" style="91" customWidth="1"/>
    <col min="8" max="8" width="1.42578125" style="99" customWidth="1"/>
    <col min="9" max="9" width="45.85546875" style="91" bestFit="1" customWidth="1"/>
    <col min="10" max="10" width="1.42578125" style="99" customWidth="1"/>
    <col min="11" max="11" width="39.42578125" style="91" customWidth="1"/>
    <col min="12" max="12" width="1.42578125" style="99" customWidth="1"/>
    <col min="13" max="13" width="41.85546875" style="91" customWidth="1"/>
    <col min="14" max="14" width="1.42578125" style="99" customWidth="1"/>
    <col min="15" max="15" width="37.42578125" style="91" customWidth="1"/>
    <col min="16" max="16" width="1.42578125" style="99" customWidth="1"/>
    <col min="17" max="17" width="45.85546875" style="91" customWidth="1"/>
    <col min="18" max="18" width="1.42578125" style="92" customWidth="1"/>
    <col min="19" max="19" width="28.28515625" style="92" hidden="1" customWidth="1"/>
    <col min="20" max="20" width="23" style="92" hidden="1" customWidth="1"/>
    <col min="21" max="22" width="15.85546875" style="92" hidden="1" customWidth="1"/>
    <col min="23" max="23" width="15.85546875" style="92" bestFit="1" customWidth="1"/>
    <col min="24" max="16384" width="9" style="92"/>
  </cols>
  <sheetData>
    <row r="1" spans="1:17" ht="39" customHeight="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ht="39" customHeight="1">
      <c r="A2" s="247" t="s">
        <v>84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</row>
    <row r="3" spans="1:17" ht="39" customHeight="1">
      <c r="A3" s="247" t="s">
        <v>405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</row>
    <row r="4" spans="1:17" ht="39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9" customHeight="1">
      <c r="A5" s="250" t="s">
        <v>187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</row>
    <row r="6" spans="1:17" ht="39" customHeight="1">
      <c r="A6" s="65"/>
      <c r="B6" s="65"/>
      <c r="C6" s="270" t="s">
        <v>167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</row>
    <row r="7" spans="1:17" ht="39" customHeight="1" thickBot="1">
      <c r="A7" s="70"/>
      <c r="B7" s="70"/>
      <c r="C7" s="264" t="s">
        <v>406</v>
      </c>
      <c r="D7" s="264"/>
      <c r="E7" s="264"/>
      <c r="F7" s="264"/>
      <c r="G7" s="264"/>
      <c r="H7" s="264"/>
      <c r="I7" s="264"/>
      <c r="J7" s="126"/>
      <c r="K7" s="289" t="s">
        <v>407</v>
      </c>
      <c r="L7" s="289"/>
      <c r="M7" s="289"/>
      <c r="N7" s="289"/>
      <c r="O7" s="289"/>
      <c r="P7" s="289"/>
      <c r="Q7" s="289"/>
    </row>
    <row r="8" spans="1:17" ht="39" customHeight="1" thickBot="1">
      <c r="A8" s="61" t="s">
        <v>85</v>
      </c>
      <c r="B8" s="100"/>
      <c r="C8" s="61" t="s">
        <v>6</v>
      </c>
      <c r="D8" s="31"/>
      <c r="E8" s="61" t="s">
        <v>8</v>
      </c>
      <c r="F8" s="31"/>
      <c r="G8" s="61" t="s">
        <v>98</v>
      </c>
      <c r="H8" s="31"/>
      <c r="I8" s="127" t="s">
        <v>156</v>
      </c>
      <c r="J8" s="124"/>
      <c r="K8" s="61" t="s">
        <v>6</v>
      </c>
      <c r="L8" s="31"/>
      <c r="M8" s="61" t="s">
        <v>8</v>
      </c>
      <c r="N8" s="31"/>
      <c r="O8" s="61" t="s">
        <v>98</v>
      </c>
      <c r="P8" s="31"/>
      <c r="Q8" s="182" t="s">
        <v>156</v>
      </c>
    </row>
    <row r="9" spans="1:17" ht="39.75" customHeight="1">
      <c r="A9" s="201" t="s">
        <v>26</v>
      </c>
      <c r="B9" s="151"/>
      <c r="C9" s="49">
        <v>720788116</v>
      </c>
      <c r="D9" s="50"/>
      <c r="E9" s="49">
        <v>1361772071039</v>
      </c>
      <c r="F9" s="50"/>
      <c r="G9" s="49">
        <v>-1294524538635</v>
      </c>
      <c r="H9" s="50"/>
      <c r="I9" s="49">
        <v>67247532404</v>
      </c>
      <c r="J9" s="50"/>
      <c r="K9" s="49">
        <v>720788116</v>
      </c>
      <c r="L9" s="50"/>
      <c r="M9" s="49">
        <v>1361772071039</v>
      </c>
      <c r="N9" s="50"/>
      <c r="O9" s="49">
        <v>-1129683516773</v>
      </c>
      <c r="P9" s="50"/>
      <c r="Q9" s="49">
        <v>232088554266</v>
      </c>
    </row>
    <row r="10" spans="1:17" ht="39.75" customHeight="1">
      <c r="A10" s="201" t="s">
        <v>19</v>
      </c>
      <c r="B10" s="151"/>
      <c r="C10" s="49">
        <v>587259547</v>
      </c>
      <c r="D10" s="50"/>
      <c r="E10" s="49">
        <v>856598445134</v>
      </c>
      <c r="F10" s="50"/>
      <c r="G10" s="49">
        <v>-911550227417</v>
      </c>
      <c r="H10" s="50"/>
      <c r="I10" s="49">
        <v>-54951782283</v>
      </c>
      <c r="J10" s="50"/>
      <c r="K10" s="49">
        <v>587259547</v>
      </c>
      <c r="L10" s="50"/>
      <c r="M10" s="49">
        <v>856598445134</v>
      </c>
      <c r="N10" s="50"/>
      <c r="O10" s="49">
        <v>-738183675661</v>
      </c>
      <c r="P10" s="50"/>
      <c r="Q10" s="49">
        <v>118414769473</v>
      </c>
    </row>
    <row r="11" spans="1:17" ht="39.75" customHeight="1">
      <c r="A11" s="201" t="s">
        <v>94</v>
      </c>
      <c r="B11" s="151"/>
      <c r="C11" s="49">
        <v>89946386</v>
      </c>
      <c r="D11" s="50"/>
      <c r="E11" s="49">
        <v>716686336506</v>
      </c>
      <c r="F11" s="50"/>
      <c r="G11" s="49">
        <v>-678411456098</v>
      </c>
      <c r="H11" s="50"/>
      <c r="I11" s="49">
        <v>38274880408</v>
      </c>
      <c r="J11" s="50"/>
      <c r="K11" s="49">
        <v>89946386</v>
      </c>
      <c r="L11" s="50"/>
      <c r="M11" s="49">
        <v>716686336506</v>
      </c>
      <c r="N11" s="50"/>
      <c r="O11" s="49">
        <v>-609975574040</v>
      </c>
      <c r="P11" s="50"/>
      <c r="Q11" s="49">
        <v>106710762466</v>
      </c>
    </row>
    <row r="12" spans="1:17" ht="39.75" customHeight="1">
      <c r="A12" s="201" t="s">
        <v>17</v>
      </c>
      <c r="B12" s="151"/>
      <c r="C12" s="49">
        <v>1109775566</v>
      </c>
      <c r="D12" s="50"/>
      <c r="E12" s="49">
        <v>673932564539</v>
      </c>
      <c r="F12" s="50"/>
      <c r="G12" s="49">
        <v>-816604845651</v>
      </c>
      <c r="H12" s="50"/>
      <c r="I12" s="49">
        <v>-142672281112</v>
      </c>
      <c r="J12" s="50"/>
      <c r="K12" s="49">
        <v>1109775566</v>
      </c>
      <c r="L12" s="50"/>
      <c r="M12" s="49">
        <v>673932564539</v>
      </c>
      <c r="N12" s="50"/>
      <c r="O12" s="49">
        <v>-600321128458</v>
      </c>
      <c r="P12" s="50"/>
      <c r="Q12" s="49">
        <v>73611436081</v>
      </c>
    </row>
    <row r="13" spans="1:17" ht="39.75" customHeight="1">
      <c r="A13" s="201" t="s">
        <v>15</v>
      </c>
      <c r="B13" s="151"/>
      <c r="C13" s="49">
        <v>1134367917</v>
      </c>
      <c r="D13" s="50"/>
      <c r="E13" s="49">
        <v>629209982433</v>
      </c>
      <c r="F13" s="50"/>
      <c r="G13" s="49">
        <v>-628599437706</v>
      </c>
      <c r="H13" s="50"/>
      <c r="I13" s="49">
        <v>610544727</v>
      </c>
      <c r="J13" s="50"/>
      <c r="K13" s="49">
        <v>1134367917</v>
      </c>
      <c r="L13" s="50"/>
      <c r="M13" s="49">
        <v>629209982433</v>
      </c>
      <c r="N13" s="50"/>
      <c r="O13" s="49">
        <v>-566545988466</v>
      </c>
      <c r="P13" s="50"/>
      <c r="Q13" s="49">
        <v>62663993967</v>
      </c>
    </row>
    <row r="14" spans="1:17" ht="39.75" customHeight="1">
      <c r="A14" s="201" t="s">
        <v>16</v>
      </c>
      <c r="B14" s="151"/>
      <c r="C14" s="49">
        <v>1513566366</v>
      </c>
      <c r="D14" s="50"/>
      <c r="E14" s="49">
        <v>805000442927</v>
      </c>
      <c r="F14" s="50"/>
      <c r="G14" s="49">
        <v>-952358233189</v>
      </c>
      <c r="H14" s="50"/>
      <c r="I14" s="49">
        <v>-147357790262</v>
      </c>
      <c r="J14" s="50"/>
      <c r="K14" s="49">
        <v>1513566366</v>
      </c>
      <c r="L14" s="50"/>
      <c r="M14" s="49">
        <v>805000442927</v>
      </c>
      <c r="N14" s="50"/>
      <c r="O14" s="49">
        <v>-743876288338</v>
      </c>
      <c r="P14" s="50"/>
      <c r="Q14" s="49">
        <v>61124154589</v>
      </c>
    </row>
    <row r="15" spans="1:17" ht="39.75" customHeight="1">
      <c r="A15" s="201" t="s">
        <v>281</v>
      </c>
      <c r="B15" s="151"/>
      <c r="C15" s="49">
        <v>10721881</v>
      </c>
      <c r="D15" s="50"/>
      <c r="E15" s="49">
        <v>291189453539</v>
      </c>
      <c r="F15" s="50"/>
      <c r="G15" s="49">
        <v>-273475178345</v>
      </c>
      <c r="H15" s="50"/>
      <c r="I15" s="49">
        <v>17714275194</v>
      </c>
      <c r="J15" s="50"/>
      <c r="K15" s="49">
        <v>10721881</v>
      </c>
      <c r="L15" s="50"/>
      <c r="M15" s="49">
        <v>291189453539</v>
      </c>
      <c r="N15" s="50"/>
      <c r="O15" s="49">
        <v>-256485163157</v>
      </c>
      <c r="P15" s="50"/>
      <c r="Q15" s="49">
        <v>34704290382</v>
      </c>
    </row>
    <row r="16" spans="1:17" ht="39.75" customHeight="1">
      <c r="A16" s="230" t="s">
        <v>410</v>
      </c>
      <c r="B16" s="151"/>
      <c r="C16" s="49">
        <v>133847772</v>
      </c>
      <c r="D16" s="50"/>
      <c r="E16" s="49">
        <v>397244068012</v>
      </c>
      <c r="F16" s="50"/>
      <c r="G16" s="49">
        <v>-369749015883</v>
      </c>
      <c r="H16" s="50"/>
      <c r="I16" s="231">
        <v>27495052129</v>
      </c>
      <c r="J16" s="50"/>
      <c r="K16" s="49">
        <v>133847772</v>
      </c>
      <c r="L16" s="50"/>
      <c r="M16" s="49">
        <v>397244068012</v>
      </c>
      <c r="N16" s="50"/>
      <c r="O16" s="49">
        <v>-369749015883</v>
      </c>
      <c r="P16" s="50"/>
      <c r="Q16" s="49">
        <v>27495052129</v>
      </c>
    </row>
    <row r="17" spans="1:17" ht="39.75" customHeight="1">
      <c r="A17" s="230" t="s">
        <v>412</v>
      </c>
      <c r="B17" s="151"/>
      <c r="C17" s="49">
        <v>5000000</v>
      </c>
      <c r="D17" s="50"/>
      <c r="E17" s="49">
        <v>341886628500</v>
      </c>
      <c r="F17" s="50"/>
      <c r="G17" s="49">
        <v>-316240224951</v>
      </c>
      <c r="H17" s="50"/>
      <c r="I17" s="231">
        <v>25646403549</v>
      </c>
      <c r="J17" s="50"/>
      <c r="K17" s="49">
        <v>5000000</v>
      </c>
      <c r="L17" s="50"/>
      <c r="M17" s="49">
        <v>341886628500</v>
      </c>
      <c r="N17" s="50"/>
      <c r="O17" s="49">
        <v>-316240224951</v>
      </c>
      <c r="P17" s="50"/>
      <c r="Q17" s="49">
        <v>25646403549</v>
      </c>
    </row>
    <row r="18" spans="1:17" ht="39.75" customHeight="1">
      <c r="A18" s="201" t="s">
        <v>22</v>
      </c>
      <c r="B18" s="151"/>
      <c r="C18" s="49">
        <v>325475000</v>
      </c>
      <c r="D18" s="50"/>
      <c r="E18" s="49">
        <v>143070871667</v>
      </c>
      <c r="F18" s="50"/>
      <c r="G18" s="49">
        <v>-137557458820</v>
      </c>
      <c r="H18" s="50"/>
      <c r="I18" s="49">
        <v>5513412847</v>
      </c>
      <c r="J18" s="50"/>
      <c r="K18" s="49">
        <v>325475000</v>
      </c>
      <c r="L18" s="50"/>
      <c r="M18" s="49">
        <v>143070871667</v>
      </c>
      <c r="N18" s="50"/>
      <c r="O18" s="49">
        <v>-122991585471</v>
      </c>
      <c r="P18" s="50"/>
      <c r="Q18" s="49">
        <v>20079286196</v>
      </c>
    </row>
    <row r="19" spans="1:17" ht="39.75" customHeight="1">
      <c r="A19" s="201" t="s">
        <v>18</v>
      </c>
      <c r="B19" s="151"/>
      <c r="C19" s="49">
        <v>185858532</v>
      </c>
      <c r="D19" s="50"/>
      <c r="E19" s="49">
        <v>731785883138</v>
      </c>
      <c r="F19" s="50"/>
      <c r="G19" s="49">
        <v>-818206807416</v>
      </c>
      <c r="H19" s="50"/>
      <c r="I19" s="49">
        <v>-86420924278</v>
      </c>
      <c r="J19" s="50"/>
      <c r="K19" s="49">
        <v>185858532</v>
      </c>
      <c r="L19" s="50"/>
      <c r="M19" s="49">
        <v>731785883138</v>
      </c>
      <c r="N19" s="50"/>
      <c r="O19" s="49">
        <v>-713439759615</v>
      </c>
      <c r="P19" s="50"/>
      <c r="Q19" s="49">
        <v>18346123523</v>
      </c>
    </row>
    <row r="20" spans="1:17" ht="39.75" customHeight="1">
      <c r="A20" s="230" t="s">
        <v>408</v>
      </c>
      <c r="B20" s="151"/>
      <c r="C20" s="49">
        <v>32736793</v>
      </c>
      <c r="D20" s="50"/>
      <c r="E20" s="49">
        <v>534682320736</v>
      </c>
      <c r="F20" s="50"/>
      <c r="G20" s="49">
        <v>-516880502281</v>
      </c>
      <c r="H20" s="50"/>
      <c r="I20" s="231">
        <v>17801818455</v>
      </c>
      <c r="J20" s="50"/>
      <c r="K20" s="49">
        <v>32736793</v>
      </c>
      <c r="L20" s="50"/>
      <c r="M20" s="49">
        <v>534682320736</v>
      </c>
      <c r="N20" s="50"/>
      <c r="O20" s="49">
        <v>-516880502281</v>
      </c>
      <c r="P20" s="50"/>
      <c r="Q20" s="49">
        <v>17801818455</v>
      </c>
    </row>
    <row r="21" spans="1:17" ht="39.75" customHeight="1">
      <c r="A21" s="201" t="s">
        <v>280</v>
      </c>
      <c r="B21" s="151"/>
      <c r="C21" s="49">
        <v>3708122</v>
      </c>
      <c r="D21" s="50"/>
      <c r="E21" s="49">
        <v>49267945529</v>
      </c>
      <c r="F21" s="50"/>
      <c r="G21" s="49">
        <v>-38376749206</v>
      </c>
      <c r="H21" s="50"/>
      <c r="I21" s="49">
        <v>10891196323</v>
      </c>
      <c r="J21" s="50"/>
      <c r="K21" s="49">
        <v>3708122</v>
      </c>
      <c r="L21" s="50"/>
      <c r="M21" s="49">
        <v>49267945529</v>
      </c>
      <c r="N21" s="50"/>
      <c r="O21" s="49">
        <v>-38039154863</v>
      </c>
      <c r="P21" s="50"/>
      <c r="Q21" s="49">
        <v>11228790666</v>
      </c>
    </row>
    <row r="22" spans="1:17" ht="39.75" customHeight="1">
      <c r="A22" s="201" t="s">
        <v>20</v>
      </c>
      <c r="B22" s="151"/>
      <c r="C22" s="49">
        <v>21000000</v>
      </c>
      <c r="D22" s="50"/>
      <c r="E22" s="49">
        <v>65576147490</v>
      </c>
      <c r="F22" s="50"/>
      <c r="G22" s="49">
        <v>-56615949390</v>
      </c>
      <c r="H22" s="50"/>
      <c r="I22" s="49">
        <v>8960198100</v>
      </c>
      <c r="J22" s="50"/>
      <c r="K22" s="49">
        <v>21000000</v>
      </c>
      <c r="L22" s="50"/>
      <c r="M22" s="49">
        <v>65576147490</v>
      </c>
      <c r="N22" s="50"/>
      <c r="O22" s="49">
        <v>-54817881300</v>
      </c>
      <c r="P22" s="50"/>
      <c r="Q22" s="49">
        <v>10758266190</v>
      </c>
    </row>
    <row r="23" spans="1:17" ht="39.75" customHeight="1">
      <c r="A23" s="230" t="s">
        <v>409</v>
      </c>
      <c r="B23" s="151"/>
      <c r="C23" s="49">
        <v>750000</v>
      </c>
      <c r="D23" s="50"/>
      <c r="E23" s="49">
        <v>450934620825</v>
      </c>
      <c r="F23" s="50"/>
      <c r="G23" s="49">
        <v>-440490319145</v>
      </c>
      <c r="H23" s="50"/>
      <c r="I23" s="231">
        <v>10444301680</v>
      </c>
      <c r="J23" s="50"/>
      <c r="K23" s="49">
        <v>750000</v>
      </c>
      <c r="L23" s="50"/>
      <c r="M23" s="49">
        <v>450934620825</v>
      </c>
      <c r="N23" s="50"/>
      <c r="O23" s="49">
        <v>-440490319145</v>
      </c>
      <c r="P23" s="50"/>
      <c r="Q23" s="49">
        <v>10444301680</v>
      </c>
    </row>
    <row r="24" spans="1:17" ht="39.75" customHeight="1">
      <c r="A24" s="201" t="s">
        <v>23</v>
      </c>
      <c r="B24" s="151"/>
      <c r="C24" s="49">
        <v>187030201</v>
      </c>
      <c r="D24" s="50"/>
      <c r="E24" s="49">
        <v>124898339932</v>
      </c>
      <c r="F24" s="50"/>
      <c r="G24" s="49">
        <v>-122572112789</v>
      </c>
      <c r="H24" s="50"/>
      <c r="I24" s="49">
        <v>2326227143</v>
      </c>
      <c r="J24" s="50"/>
      <c r="K24" s="49">
        <v>187030201</v>
      </c>
      <c r="L24" s="50"/>
      <c r="M24" s="49">
        <v>124898339932</v>
      </c>
      <c r="N24" s="50"/>
      <c r="O24" s="49">
        <v>-115550564737</v>
      </c>
      <c r="P24" s="50"/>
      <c r="Q24" s="49">
        <v>9347775195</v>
      </c>
    </row>
    <row r="25" spans="1:17" ht="39.75" customHeight="1">
      <c r="A25" s="201" t="s">
        <v>28</v>
      </c>
      <c r="B25" s="151"/>
      <c r="C25" s="49">
        <v>750000</v>
      </c>
      <c r="D25" s="50"/>
      <c r="E25" s="49">
        <v>3660732099</v>
      </c>
      <c r="F25" s="50"/>
      <c r="G25" s="49">
        <v>-3296817075</v>
      </c>
      <c r="H25" s="50"/>
      <c r="I25" s="49">
        <v>363915024</v>
      </c>
      <c r="J25" s="50"/>
      <c r="K25" s="49">
        <v>750000</v>
      </c>
      <c r="L25" s="50"/>
      <c r="M25" s="49">
        <v>3660732099</v>
      </c>
      <c r="N25" s="50"/>
      <c r="O25" s="49">
        <v>-2669769789</v>
      </c>
      <c r="P25" s="50"/>
      <c r="Q25" s="49">
        <v>990962310</v>
      </c>
    </row>
    <row r="26" spans="1:17" ht="39.75" customHeight="1">
      <c r="A26" s="201" t="s">
        <v>24</v>
      </c>
      <c r="B26" s="151"/>
      <c r="C26" s="49">
        <v>8754181</v>
      </c>
      <c r="D26" s="50"/>
      <c r="E26" s="49">
        <v>14532533207</v>
      </c>
      <c r="F26" s="50"/>
      <c r="G26" s="49">
        <v>-15844196397</v>
      </c>
      <c r="H26" s="50"/>
      <c r="I26" s="49">
        <v>-1311663190</v>
      </c>
      <c r="J26" s="50"/>
      <c r="K26" s="49">
        <v>8754181</v>
      </c>
      <c r="L26" s="50"/>
      <c r="M26" s="49">
        <v>14532533207</v>
      </c>
      <c r="N26" s="50"/>
      <c r="O26" s="49">
        <v>-13627478616</v>
      </c>
      <c r="P26" s="50"/>
      <c r="Q26" s="49">
        <v>905054591</v>
      </c>
    </row>
    <row r="27" spans="1:17" ht="39.75" customHeight="1">
      <c r="A27" s="201" t="s">
        <v>414</v>
      </c>
      <c r="B27" s="151"/>
      <c r="C27" s="49">
        <v>1200000</v>
      </c>
      <c r="D27" s="50"/>
      <c r="E27" s="49">
        <v>4559282197</v>
      </c>
      <c r="F27" s="50"/>
      <c r="G27" s="49">
        <v>-3664134914</v>
      </c>
      <c r="H27" s="50"/>
      <c r="I27" s="49">
        <v>895147283</v>
      </c>
      <c r="J27" s="50"/>
      <c r="K27" s="49">
        <v>1200000</v>
      </c>
      <c r="L27" s="50"/>
      <c r="M27" s="49">
        <v>4559282197</v>
      </c>
      <c r="N27" s="50"/>
      <c r="O27" s="49">
        <v>-3664134914</v>
      </c>
      <c r="P27" s="50"/>
      <c r="Q27" s="49">
        <v>895147283</v>
      </c>
    </row>
    <row r="28" spans="1:17" ht="39.75" customHeight="1">
      <c r="A28" s="201" t="s">
        <v>227</v>
      </c>
      <c r="B28" s="151"/>
      <c r="C28" s="49">
        <v>562500</v>
      </c>
      <c r="D28" s="50"/>
      <c r="E28" s="49">
        <v>5497795970</v>
      </c>
      <c r="F28" s="50"/>
      <c r="G28" s="49">
        <v>-5542448120</v>
      </c>
      <c r="H28" s="50"/>
      <c r="I28" s="49">
        <v>-44652150</v>
      </c>
      <c r="J28" s="50"/>
      <c r="K28" s="49">
        <v>562500</v>
      </c>
      <c r="L28" s="50"/>
      <c r="M28" s="49">
        <v>5497795970</v>
      </c>
      <c r="N28" s="50"/>
      <c r="O28" s="49">
        <v>-5067096750</v>
      </c>
      <c r="P28" s="50"/>
      <c r="Q28" s="49">
        <v>430699220</v>
      </c>
    </row>
    <row r="29" spans="1:17" ht="39.75" customHeight="1">
      <c r="A29" s="230" t="s">
        <v>413</v>
      </c>
      <c r="B29" s="151"/>
      <c r="C29" s="49">
        <v>60000000</v>
      </c>
      <c r="D29" s="50"/>
      <c r="E29" s="49">
        <v>323876928000</v>
      </c>
      <c r="F29" s="50"/>
      <c r="G29" s="49">
        <v>-325998513249</v>
      </c>
      <c r="H29" s="50"/>
      <c r="I29" s="231">
        <v>-2121585249</v>
      </c>
      <c r="J29" s="50"/>
      <c r="K29" s="49">
        <v>60000000</v>
      </c>
      <c r="L29" s="50"/>
      <c r="M29" s="49">
        <v>323876928000</v>
      </c>
      <c r="N29" s="50"/>
      <c r="O29" s="49">
        <v>-325998513249</v>
      </c>
      <c r="P29" s="50"/>
      <c r="Q29" s="49">
        <v>-2121585249</v>
      </c>
    </row>
    <row r="30" spans="1:17" ht="39.75" customHeight="1">
      <c r="A30" s="201" t="s">
        <v>279</v>
      </c>
      <c r="B30" s="151"/>
      <c r="C30" s="49">
        <v>4500000</v>
      </c>
      <c r="D30" s="50"/>
      <c r="E30" s="49">
        <v>114443460450</v>
      </c>
      <c r="F30" s="50"/>
      <c r="G30" s="49">
        <v>-124981367850</v>
      </c>
      <c r="H30" s="50"/>
      <c r="I30" s="49">
        <v>-10537907400</v>
      </c>
      <c r="J30" s="50"/>
      <c r="K30" s="49">
        <v>4500000</v>
      </c>
      <c r="L30" s="50"/>
      <c r="M30" s="49">
        <v>114443460450</v>
      </c>
      <c r="N30" s="50"/>
      <c r="O30" s="49">
        <v>-117577950768</v>
      </c>
      <c r="P30" s="50"/>
      <c r="Q30" s="49">
        <v>-3134490318</v>
      </c>
    </row>
    <row r="31" spans="1:17" ht="39.75" customHeight="1">
      <c r="A31" s="230" t="s">
        <v>411</v>
      </c>
      <c r="B31" s="151"/>
      <c r="C31" s="49">
        <v>14513258</v>
      </c>
      <c r="D31" s="50"/>
      <c r="E31" s="49">
        <v>348505906483</v>
      </c>
      <c r="F31" s="50"/>
      <c r="G31" s="49">
        <v>-352330065502</v>
      </c>
      <c r="H31" s="50"/>
      <c r="I31" s="231">
        <v>-3824159019</v>
      </c>
      <c r="J31" s="50"/>
      <c r="K31" s="49">
        <v>14513258</v>
      </c>
      <c r="L31" s="50"/>
      <c r="M31" s="49">
        <v>348505906483</v>
      </c>
      <c r="N31" s="50"/>
      <c r="O31" s="49">
        <v>-352330065502</v>
      </c>
      <c r="P31" s="50"/>
      <c r="Q31" s="49">
        <v>-3824159019</v>
      </c>
    </row>
    <row r="32" spans="1:17" ht="39.75" customHeight="1">
      <c r="A32" s="201" t="s">
        <v>21</v>
      </c>
      <c r="B32" s="151"/>
      <c r="C32" s="49">
        <v>439793263</v>
      </c>
      <c r="D32" s="50"/>
      <c r="E32" s="49">
        <v>224742735459</v>
      </c>
      <c r="F32" s="50"/>
      <c r="G32" s="49">
        <v>-257908653699</v>
      </c>
      <c r="H32" s="50"/>
      <c r="I32" s="49">
        <v>-33165918240</v>
      </c>
      <c r="J32" s="50"/>
      <c r="K32" s="49">
        <v>439793263</v>
      </c>
      <c r="L32" s="50"/>
      <c r="M32" s="49">
        <v>224742735459</v>
      </c>
      <c r="N32" s="50"/>
      <c r="O32" s="49">
        <v>-228715970855</v>
      </c>
      <c r="P32" s="50"/>
      <c r="Q32" s="49">
        <v>-3973235396</v>
      </c>
    </row>
    <row r="33" spans="1:22" ht="39.75" customHeight="1">
      <c r="A33" s="201" t="s">
        <v>25</v>
      </c>
      <c r="B33" s="151"/>
      <c r="C33" s="49">
        <v>57161546</v>
      </c>
      <c r="D33" s="50"/>
      <c r="E33" s="49">
        <v>123932516643</v>
      </c>
      <c r="F33" s="50"/>
      <c r="G33" s="49">
        <v>-134765976911</v>
      </c>
      <c r="H33" s="50"/>
      <c r="I33" s="49">
        <v>-10833460268</v>
      </c>
      <c r="J33" s="50"/>
      <c r="K33" s="49">
        <v>57161546</v>
      </c>
      <c r="L33" s="50"/>
      <c r="M33" s="49">
        <v>123932516643</v>
      </c>
      <c r="N33" s="50"/>
      <c r="O33" s="49">
        <v>-138516579226</v>
      </c>
      <c r="P33" s="50"/>
      <c r="Q33" s="49">
        <v>-14584062583</v>
      </c>
    </row>
    <row r="34" spans="1:22" ht="39.75" customHeight="1">
      <c r="A34" s="201" t="s">
        <v>282</v>
      </c>
      <c r="B34" s="151"/>
      <c r="C34" s="49">
        <v>0</v>
      </c>
      <c r="D34" s="50"/>
      <c r="E34" s="49">
        <v>0</v>
      </c>
      <c r="F34" s="50"/>
      <c r="G34" s="49">
        <v>-4426978642</v>
      </c>
      <c r="H34" s="50"/>
      <c r="I34" s="49">
        <v>-4426978642</v>
      </c>
      <c r="J34" s="50"/>
      <c r="K34" s="49">
        <v>0</v>
      </c>
      <c r="L34" s="50"/>
      <c r="M34" s="49">
        <v>0</v>
      </c>
      <c r="N34" s="50"/>
      <c r="O34" s="49">
        <v>0</v>
      </c>
      <c r="P34" s="50"/>
      <c r="Q34" s="49">
        <v>0</v>
      </c>
      <c r="S34" s="92">
        <f>I16+I17+I23+I29+I31+I56</f>
        <v>57708087090</v>
      </c>
    </row>
    <row r="35" spans="1:22" ht="39.75" customHeight="1" thickBot="1">
      <c r="A35" s="201" t="s">
        <v>283</v>
      </c>
      <c r="B35" s="151"/>
      <c r="C35" s="49">
        <v>0</v>
      </c>
      <c r="D35" s="50"/>
      <c r="E35" s="49">
        <v>0</v>
      </c>
      <c r="F35" s="50"/>
      <c r="G35" s="49">
        <v>-3665768970</v>
      </c>
      <c r="H35" s="50"/>
      <c r="I35" s="49">
        <v>-3665768970</v>
      </c>
      <c r="J35" s="50"/>
      <c r="K35" s="49">
        <v>0</v>
      </c>
      <c r="L35" s="50"/>
      <c r="M35" s="49">
        <v>0</v>
      </c>
      <c r="N35" s="50"/>
      <c r="O35" s="49">
        <v>0</v>
      </c>
      <c r="P35" s="50"/>
      <c r="Q35" s="49">
        <v>0</v>
      </c>
    </row>
    <row r="36" spans="1:22" ht="39.75" customHeight="1" thickBot="1">
      <c r="A36" s="34"/>
      <c r="B36" s="38"/>
      <c r="C36" s="41">
        <f>SUM(C9:C35)</f>
        <v>6649066947</v>
      </c>
      <c r="D36" s="42"/>
      <c r="E36" s="41">
        <f>SUM(E9:E35)</f>
        <v>9337488012454</v>
      </c>
      <c r="F36" s="42"/>
      <c r="G36" s="41">
        <f>SUM(G9:G35)</f>
        <v>-9604637978251</v>
      </c>
      <c r="H36" s="42"/>
      <c r="I36" s="41">
        <f>SUM(I9:I35)</f>
        <v>-267149965797</v>
      </c>
      <c r="J36" s="42"/>
      <c r="K36" s="41">
        <f>SUM(K9:K35)</f>
        <v>6649066947</v>
      </c>
      <c r="L36" s="42"/>
      <c r="M36" s="41">
        <f>SUM(M9:M35)</f>
        <v>9337488012454</v>
      </c>
      <c r="N36" s="42"/>
      <c r="O36" s="41">
        <f>SUM(O9:O35)</f>
        <v>-8521437902808</v>
      </c>
      <c r="P36" s="42"/>
      <c r="Q36" s="41">
        <f>SUM(Q9:Q35)</f>
        <v>816050109646</v>
      </c>
      <c r="S36" s="36">
        <v>-267149965797</v>
      </c>
      <c r="T36" s="36">
        <v>816050109646</v>
      </c>
      <c r="U36" s="36"/>
      <c r="V36" s="36"/>
    </row>
    <row r="37" spans="1:22" ht="23.1" customHeight="1" thickTop="1">
      <c r="A37" s="34"/>
      <c r="B37" s="38"/>
      <c r="C37" s="36"/>
      <c r="D37" s="32"/>
      <c r="E37" s="36"/>
      <c r="F37" s="32"/>
      <c r="G37" s="36"/>
      <c r="H37" s="32"/>
      <c r="I37" s="36"/>
      <c r="J37" s="32"/>
      <c r="K37" s="36"/>
      <c r="L37" s="32"/>
      <c r="M37" s="36"/>
      <c r="N37" s="32"/>
      <c r="O37" s="36"/>
      <c r="P37" s="32"/>
      <c r="Q37" s="36"/>
      <c r="S37" s="36">
        <f>S36-I36</f>
        <v>0</v>
      </c>
      <c r="T37" s="36">
        <f>T36-Q36</f>
        <v>0</v>
      </c>
    </row>
    <row r="38" spans="1:22" ht="39.75" customHeight="1">
      <c r="A38" s="247" t="s">
        <v>0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</row>
    <row r="39" spans="1:22" ht="39.75" customHeight="1">
      <c r="A39" s="247" t="s">
        <v>84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  <row r="40" spans="1:22" ht="39.75" customHeight="1">
      <c r="A40" s="247" t="s">
        <v>405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</row>
    <row r="41" spans="1:22" ht="39.75" customHeight="1">
      <c r="A41" s="194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</row>
    <row r="42" spans="1:22" ht="39.75" customHeight="1">
      <c r="A42" s="250" t="s">
        <v>188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1:22" ht="39.75" customHeight="1">
      <c r="A43" s="195"/>
      <c r="B43" s="195"/>
      <c r="C43" s="270" t="s">
        <v>167</v>
      </c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</row>
    <row r="44" spans="1:22" ht="39.75" customHeight="1" thickBot="1">
      <c r="A44" s="70"/>
      <c r="B44" s="70"/>
      <c r="C44" s="264" t="s">
        <v>406</v>
      </c>
      <c r="D44" s="264"/>
      <c r="E44" s="264"/>
      <c r="F44" s="264"/>
      <c r="G44" s="264"/>
      <c r="H44" s="264"/>
      <c r="I44" s="264"/>
      <c r="J44" s="126"/>
      <c r="K44" s="289" t="s">
        <v>407</v>
      </c>
      <c r="L44" s="289"/>
      <c r="M44" s="289"/>
      <c r="N44" s="289"/>
      <c r="O44" s="289"/>
      <c r="P44" s="289"/>
      <c r="Q44" s="289"/>
    </row>
    <row r="45" spans="1:22" ht="39.75" customHeight="1" thickBot="1">
      <c r="A45" s="196" t="s">
        <v>85</v>
      </c>
      <c r="B45" s="100"/>
      <c r="C45" s="196" t="s">
        <v>6</v>
      </c>
      <c r="D45" s="31"/>
      <c r="E45" s="196" t="s">
        <v>8</v>
      </c>
      <c r="F45" s="31"/>
      <c r="G45" s="196" t="s">
        <v>98</v>
      </c>
      <c r="H45" s="31"/>
      <c r="I45" s="196" t="s">
        <v>156</v>
      </c>
      <c r="J45" s="124"/>
      <c r="K45" s="196" t="s">
        <v>6</v>
      </c>
      <c r="L45" s="31"/>
      <c r="M45" s="196" t="s">
        <v>8</v>
      </c>
      <c r="N45" s="31"/>
      <c r="O45" s="196" t="s">
        <v>98</v>
      </c>
      <c r="P45" s="31"/>
      <c r="Q45" s="196" t="s">
        <v>156</v>
      </c>
    </row>
    <row r="46" spans="1:22" ht="39.75" customHeight="1">
      <c r="A46" s="34" t="s">
        <v>262</v>
      </c>
      <c r="B46" s="38"/>
      <c r="C46" s="36">
        <v>299100000</v>
      </c>
      <c r="D46" s="32"/>
      <c r="E46" s="36">
        <v>2691900000</v>
      </c>
      <c r="F46" s="32"/>
      <c r="G46" s="36">
        <v>21665070172</v>
      </c>
      <c r="H46" s="32"/>
      <c r="I46" s="36">
        <v>18973170172</v>
      </c>
      <c r="J46" s="32"/>
      <c r="K46" s="36">
        <v>299100000</v>
      </c>
      <c r="L46" s="32"/>
      <c r="M46" s="36">
        <v>2691900000</v>
      </c>
      <c r="N46" s="32"/>
      <c r="O46" s="36">
        <v>20209660172</v>
      </c>
      <c r="P46" s="32"/>
      <c r="Q46" s="36">
        <v>17517760172</v>
      </c>
      <c r="S46" s="92">
        <f>O46-M46</f>
        <v>17517760172</v>
      </c>
      <c r="T46" s="92">
        <f>S46-Q46</f>
        <v>0</v>
      </c>
      <c r="U46" s="92">
        <f>G46-E46</f>
        <v>18973170172</v>
      </c>
      <c r="V46" s="92">
        <f>U46-I46</f>
        <v>0</v>
      </c>
    </row>
    <row r="47" spans="1:22" ht="39.75" customHeight="1">
      <c r="A47" s="34" t="s">
        <v>333</v>
      </c>
      <c r="B47" s="38"/>
      <c r="C47" s="36">
        <v>44899000</v>
      </c>
      <c r="D47" s="32"/>
      <c r="E47" s="36">
        <v>2379647000</v>
      </c>
      <c r="F47" s="32"/>
      <c r="G47" s="36">
        <v>4265405000</v>
      </c>
      <c r="H47" s="32"/>
      <c r="I47" s="36">
        <v>1885758000</v>
      </c>
      <c r="J47" s="32"/>
      <c r="K47" s="36">
        <v>44899000</v>
      </c>
      <c r="L47" s="32"/>
      <c r="M47" s="36">
        <v>2379647000</v>
      </c>
      <c r="N47" s="32"/>
      <c r="O47" s="36">
        <v>4361791000</v>
      </c>
      <c r="P47" s="32"/>
      <c r="Q47" s="36">
        <v>1982144000</v>
      </c>
      <c r="S47" s="92">
        <f t="shared" ref="S47:S106" si="0">O47-M47</f>
        <v>1982144000</v>
      </c>
      <c r="T47" s="92">
        <f t="shared" ref="T47:T106" si="1">S47-Q47</f>
        <v>0</v>
      </c>
      <c r="U47" s="92">
        <f t="shared" ref="U47:U105" si="2">G47-E47</f>
        <v>1885758000</v>
      </c>
      <c r="V47" s="92">
        <f t="shared" ref="V47:V106" si="3">U47-I47</f>
        <v>0</v>
      </c>
    </row>
    <row r="48" spans="1:22" ht="39.75" customHeight="1">
      <c r="A48" s="34" t="s">
        <v>330</v>
      </c>
      <c r="B48" s="38"/>
      <c r="C48" s="36">
        <v>21545000</v>
      </c>
      <c r="D48" s="32"/>
      <c r="E48" s="36">
        <v>86180000</v>
      </c>
      <c r="F48" s="32"/>
      <c r="G48" s="36">
        <v>947980000</v>
      </c>
      <c r="H48" s="32"/>
      <c r="I48" s="36">
        <v>861800000</v>
      </c>
      <c r="J48" s="32"/>
      <c r="K48" s="36">
        <v>21545000</v>
      </c>
      <c r="L48" s="32"/>
      <c r="M48" s="36">
        <v>86180000</v>
      </c>
      <c r="N48" s="32"/>
      <c r="O48" s="36">
        <v>1193275000</v>
      </c>
      <c r="P48" s="32"/>
      <c r="Q48" s="36">
        <v>1107095000</v>
      </c>
      <c r="S48" s="92">
        <f t="shared" si="0"/>
        <v>1107095000</v>
      </c>
      <c r="T48" s="92">
        <f t="shared" si="1"/>
        <v>0</v>
      </c>
      <c r="U48" s="92">
        <f t="shared" si="2"/>
        <v>861800000</v>
      </c>
      <c r="V48" s="92">
        <f t="shared" si="3"/>
        <v>0</v>
      </c>
    </row>
    <row r="49" spans="1:22" ht="39.75" customHeight="1">
      <c r="A49" s="34" t="s">
        <v>326</v>
      </c>
      <c r="B49" s="38"/>
      <c r="C49" s="36">
        <v>105331000</v>
      </c>
      <c r="D49" s="32"/>
      <c r="E49" s="36">
        <v>11586410000</v>
      </c>
      <c r="F49" s="32"/>
      <c r="G49" s="36">
        <v>10006445000</v>
      </c>
      <c r="H49" s="32"/>
      <c r="I49" s="36">
        <v>-1579965000</v>
      </c>
      <c r="J49" s="32"/>
      <c r="K49" s="36">
        <v>105331000</v>
      </c>
      <c r="L49" s="32"/>
      <c r="M49" s="36">
        <v>11586410000</v>
      </c>
      <c r="N49" s="32"/>
      <c r="O49" s="36">
        <v>12587810000</v>
      </c>
      <c r="P49" s="32"/>
      <c r="Q49" s="36">
        <v>1001400000</v>
      </c>
      <c r="S49" s="92">
        <f t="shared" si="0"/>
        <v>1001400000</v>
      </c>
      <c r="T49" s="92">
        <f t="shared" si="1"/>
        <v>0</v>
      </c>
      <c r="U49" s="92">
        <f t="shared" si="2"/>
        <v>-1579965000</v>
      </c>
      <c r="V49" s="92">
        <f t="shared" si="3"/>
        <v>0</v>
      </c>
    </row>
    <row r="50" spans="1:22" ht="39.75" customHeight="1">
      <c r="A50" s="34" t="s">
        <v>314</v>
      </c>
      <c r="B50" s="38"/>
      <c r="C50" s="36">
        <v>24780000</v>
      </c>
      <c r="D50" s="32"/>
      <c r="E50" s="36">
        <v>669060000</v>
      </c>
      <c r="F50" s="32"/>
      <c r="G50" s="36">
        <v>2354100000</v>
      </c>
      <c r="H50" s="32"/>
      <c r="I50" s="36">
        <v>1685040000</v>
      </c>
      <c r="J50" s="32"/>
      <c r="K50" s="36">
        <v>24780000</v>
      </c>
      <c r="L50" s="32"/>
      <c r="M50" s="36">
        <v>669060000</v>
      </c>
      <c r="N50" s="32"/>
      <c r="O50" s="36">
        <v>1197212000</v>
      </c>
      <c r="P50" s="32"/>
      <c r="Q50" s="36">
        <v>528152000</v>
      </c>
      <c r="S50" s="92">
        <f t="shared" si="0"/>
        <v>528152000</v>
      </c>
      <c r="T50" s="92">
        <f t="shared" si="1"/>
        <v>0</v>
      </c>
      <c r="U50" s="92">
        <f t="shared" si="2"/>
        <v>1685040000</v>
      </c>
      <c r="V50" s="92">
        <f t="shared" si="3"/>
        <v>0</v>
      </c>
    </row>
    <row r="51" spans="1:22" ht="39.75" customHeight="1">
      <c r="A51" s="34" t="s">
        <v>261</v>
      </c>
      <c r="B51" s="38"/>
      <c r="C51" s="36">
        <v>45020000</v>
      </c>
      <c r="D51" s="32"/>
      <c r="E51" s="36">
        <v>2431080000</v>
      </c>
      <c r="F51" s="32"/>
      <c r="G51" s="36">
        <v>5928669241</v>
      </c>
      <c r="H51" s="32"/>
      <c r="I51" s="36">
        <v>3497589241</v>
      </c>
      <c r="J51" s="32"/>
      <c r="K51" s="36">
        <v>45020000</v>
      </c>
      <c r="L51" s="32"/>
      <c r="M51" s="36">
        <v>2431080000</v>
      </c>
      <c r="N51" s="32"/>
      <c r="O51" s="36">
        <v>2910129241</v>
      </c>
      <c r="P51" s="32"/>
      <c r="Q51" s="36">
        <v>479049241</v>
      </c>
      <c r="S51" s="92">
        <f t="shared" si="0"/>
        <v>479049241</v>
      </c>
      <c r="T51" s="92">
        <f t="shared" si="1"/>
        <v>0</v>
      </c>
      <c r="U51" s="92">
        <f t="shared" si="2"/>
        <v>3497589241</v>
      </c>
      <c r="V51" s="92">
        <f t="shared" si="3"/>
        <v>0</v>
      </c>
    </row>
    <row r="52" spans="1:22" ht="39.75" customHeight="1">
      <c r="A52" s="34" t="s">
        <v>334</v>
      </c>
      <c r="B52" s="38"/>
      <c r="C52" s="36">
        <v>11000000</v>
      </c>
      <c r="D52" s="32"/>
      <c r="E52" s="36">
        <v>308000000</v>
      </c>
      <c r="F52" s="32"/>
      <c r="G52" s="36">
        <v>572000000</v>
      </c>
      <c r="H52" s="32"/>
      <c r="I52" s="36">
        <v>264000000</v>
      </c>
      <c r="J52" s="32"/>
      <c r="K52" s="36">
        <v>11000000</v>
      </c>
      <c r="L52" s="32"/>
      <c r="M52" s="36">
        <v>308000000</v>
      </c>
      <c r="N52" s="32"/>
      <c r="O52" s="36">
        <v>628112000</v>
      </c>
      <c r="P52" s="32"/>
      <c r="Q52" s="36">
        <v>320112000</v>
      </c>
      <c r="S52" s="92">
        <f t="shared" si="0"/>
        <v>320112000</v>
      </c>
      <c r="T52" s="92">
        <f t="shared" si="1"/>
        <v>0</v>
      </c>
      <c r="U52" s="92">
        <f t="shared" si="2"/>
        <v>264000000</v>
      </c>
      <c r="V52" s="92">
        <f t="shared" si="3"/>
        <v>0</v>
      </c>
    </row>
    <row r="53" spans="1:22" ht="39.75" customHeight="1">
      <c r="A53" s="34" t="s">
        <v>310</v>
      </c>
      <c r="B53" s="38"/>
      <c r="C53" s="36">
        <v>5640000</v>
      </c>
      <c r="D53" s="32"/>
      <c r="E53" s="36">
        <v>62040000</v>
      </c>
      <c r="F53" s="32"/>
      <c r="G53" s="36">
        <v>428640000</v>
      </c>
      <c r="H53" s="32"/>
      <c r="I53" s="36">
        <v>366600000</v>
      </c>
      <c r="J53" s="32"/>
      <c r="K53" s="36">
        <v>5640000</v>
      </c>
      <c r="L53" s="32"/>
      <c r="M53" s="36">
        <v>62040000</v>
      </c>
      <c r="N53" s="32"/>
      <c r="O53" s="36">
        <v>370910000</v>
      </c>
      <c r="P53" s="32"/>
      <c r="Q53" s="36">
        <v>308870000</v>
      </c>
      <c r="S53" s="92">
        <f t="shared" si="0"/>
        <v>308870000</v>
      </c>
      <c r="T53" s="92">
        <f t="shared" si="1"/>
        <v>0</v>
      </c>
      <c r="U53" s="92">
        <f t="shared" si="2"/>
        <v>366600000</v>
      </c>
      <c r="V53" s="92">
        <f t="shared" si="3"/>
        <v>0</v>
      </c>
    </row>
    <row r="54" spans="1:22" ht="39.75" customHeight="1">
      <c r="A54" s="34" t="s">
        <v>271</v>
      </c>
      <c r="B54" s="38"/>
      <c r="C54" s="36">
        <v>26106000</v>
      </c>
      <c r="D54" s="32"/>
      <c r="E54" s="36">
        <v>1226982000</v>
      </c>
      <c r="F54" s="32"/>
      <c r="G54" s="36">
        <v>1984056000</v>
      </c>
      <c r="H54" s="32"/>
      <c r="I54" s="36">
        <v>757074000</v>
      </c>
      <c r="J54" s="32"/>
      <c r="K54" s="36">
        <v>26106000</v>
      </c>
      <c r="L54" s="32"/>
      <c r="M54" s="36">
        <v>1226982000</v>
      </c>
      <c r="N54" s="32"/>
      <c r="O54" s="36">
        <v>1406881000</v>
      </c>
      <c r="P54" s="32"/>
      <c r="Q54" s="36">
        <v>179899000</v>
      </c>
      <c r="S54" s="92">
        <f t="shared" si="0"/>
        <v>179899000</v>
      </c>
      <c r="T54" s="92">
        <f t="shared" si="1"/>
        <v>0</v>
      </c>
      <c r="U54" s="92">
        <f t="shared" si="2"/>
        <v>757074000</v>
      </c>
      <c r="V54" s="92">
        <f t="shared" si="3"/>
        <v>0</v>
      </c>
    </row>
    <row r="55" spans="1:22" ht="39.75" customHeight="1">
      <c r="A55" s="34" t="s">
        <v>273</v>
      </c>
      <c r="B55" s="38"/>
      <c r="C55" s="36">
        <v>17801000</v>
      </c>
      <c r="D55" s="32"/>
      <c r="E55" s="36">
        <v>961254000</v>
      </c>
      <c r="F55" s="32"/>
      <c r="G55" s="36">
        <v>3119508981</v>
      </c>
      <c r="H55" s="32"/>
      <c r="I55" s="36">
        <v>2158254981</v>
      </c>
      <c r="J55" s="32"/>
      <c r="K55" s="36">
        <v>17801000</v>
      </c>
      <c r="L55" s="32"/>
      <c r="M55" s="36">
        <v>961254000</v>
      </c>
      <c r="N55" s="32"/>
      <c r="O55" s="36">
        <v>1106732981</v>
      </c>
      <c r="P55" s="32"/>
      <c r="Q55" s="36">
        <v>145478981</v>
      </c>
      <c r="S55" s="92">
        <f t="shared" si="0"/>
        <v>145478981</v>
      </c>
      <c r="T55" s="92">
        <f t="shared" si="1"/>
        <v>0</v>
      </c>
      <c r="U55" s="92">
        <f t="shared" si="2"/>
        <v>2158254981</v>
      </c>
      <c r="V55" s="92">
        <f t="shared" si="3"/>
        <v>0</v>
      </c>
    </row>
    <row r="56" spans="1:22" ht="39.75" customHeight="1">
      <c r="A56" s="229" t="s">
        <v>419</v>
      </c>
      <c r="B56" s="38"/>
      <c r="C56" s="36">
        <v>3893000</v>
      </c>
      <c r="D56" s="32"/>
      <c r="E56" s="36">
        <v>291975000</v>
      </c>
      <c r="F56" s="32"/>
      <c r="G56" s="36">
        <v>360049000</v>
      </c>
      <c r="H56" s="32"/>
      <c r="I56" s="231">
        <v>68074000</v>
      </c>
      <c r="J56" s="32"/>
      <c r="K56" s="36">
        <v>3893000</v>
      </c>
      <c r="L56" s="32"/>
      <c r="M56" s="36">
        <v>291975000</v>
      </c>
      <c r="N56" s="32"/>
      <c r="O56" s="36">
        <v>360049000</v>
      </c>
      <c r="P56" s="32"/>
      <c r="Q56" s="36">
        <v>68074000</v>
      </c>
      <c r="S56" s="92">
        <f t="shared" si="0"/>
        <v>68074000</v>
      </c>
      <c r="T56" s="92">
        <f t="shared" si="1"/>
        <v>0</v>
      </c>
      <c r="U56" s="92">
        <f t="shared" si="2"/>
        <v>68074000</v>
      </c>
      <c r="V56" s="92">
        <f t="shared" si="3"/>
        <v>0</v>
      </c>
    </row>
    <row r="57" spans="1:22" ht="39.75" customHeight="1">
      <c r="A57" s="34" t="s">
        <v>270</v>
      </c>
      <c r="B57" s="38"/>
      <c r="C57" s="36">
        <v>20000</v>
      </c>
      <c r="D57" s="32"/>
      <c r="E57" s="36">
        <v>1540000</v>
      </c>
      <c r="F57" s="32"/>
      <c r="G57" s="36">
        <v>1980000</v>
      </c>
      <c r="H57" s="32"/>
      <c r="I57" s="36">
        <v>440000</v>
      </c>
      <c r="J57" s="32"/>
      <c r="K57" s="36">
        <v>20000</v>
      </c>
      <c r="L57" s="32"/>
      <c r="M57" s="36">
        <v>1540000</v>
      </c>
      <c r="N57" s="32"/>
      <c r="O57" s="36">
        <v>1850000</v>
      </c>
      <c r="P57" s="32"/>
      <c r="Q57" s="36">
        <v>310000</v>
      </c>
      <c r="S57" s="92">
        <f t="shared" si="0"/>
        <v>310000</v>
      </c>
      <c r="T57" s="92">
        <f t="shared" si="1"/>
        <v>0</v>
      </c>
      <c r="U57" s="92">
        <f t="shared" si="2"/>
        <v>440000</v>
      </c>
      <c r="V57" s="92">
        <f t="shared" si="3"/>
        <v>0</v>
      </c>
    </row>
    <row r="58" spans="1:22" ht="39.75" customHeight="1">
      <c r="A58" s="34" t="s">
        <v>268</v>
      </c>
      <c r="B58" s="38"/>
      <c r="C58" s="36">
        <v>1000</v>
      </c>
      <c r="D58" s="32"/>
      <c r="E58" s="36">
        <v>319000</v>
      </c>
      <c r="F58" s="32"/>
      <c r="G58" s="36">
        <v>360000</v>
      </c>
      <c r="H58" s="32"/>
      <c r="I58" s="36">
        <v>41000</v>
      </c>
      <c r="J58" s="32"/>
      <c r="K58" s="36">
        <v>1000</v>
      </c>
      <c r="L58" s="32"/>
      <c r="M58" s="36">
        <v>319000</v>
      </c>
      <c r="N58" s="32"/>
      <c r="O58" s="36">
        <v>190000</v>
      </c>
      <c r="P58" s="32"/>
      <c r="Q58" s="36">
        <v>-129000</v>
      </c>
      <c r="S58" s="92">
        <f t="shared" si="0"/>
        <v>-129000</v>
      </c>
      <c r="T58" s="92">
        <f t="shared" si="1"/>
        <v>0</v>
      </c>
      <c r="U58" s="92">
        <f t="shared" si="2"/>
        <v>41000</v>
      </c>
      <c r="V58" s="92">
        <f t="shared" si="3"/>
        <v>0</v>
      </c>
    </row>
    <row r="59" spans="1:22" ht="39.75" customHeight="1" thickBot="1">
      <c r="A59" s="34" t="s">
        <v>274</v>
      </c>
      <c r="B59" s="38"/>
      <c r="C59" s="33">
        <v>25000</v>
      </c>
      <c r="D59" s="32"/>
      <c r="E59" s="33">
        <v>5375000</v>
      </c>
      <c r="F59" s="32"/>
      <c r="G59" s="33">
        <v>7250000</v>
      </c>
      <c r="H59" s="32"/>
      <c r="I59" s="33">
        <v>1875000</v>
      </c>
      <c r="J59" s="32"/>
      <c r="K59" s="33">
        <v>25000</v>
      </c>
      <c r="L59" s="32"/>
      <c r="M59" s="33">
        <v>5375000</v>
      </c>
      <c r="N59" s="32"/>
      <c r="O59" s="33">
        <v>2500000</v>
      </c>
      <c r="P59" s="32"/>
      <c r="Q59" s="33">
        <v>-2875000</v>
      </c>
      <c r="S59" s="92">
        <f t="shared" si="0"/>
        <v>-2875000</v>
      </c>
      <c r="T59" s="92">
        <f t="shared" si="1"/>
        <v>0</v>
      </c>
      <c r="U59" s="92">
        <f t="shared" si="2"/>
        <v>1875000</v>
      </c>
      <c r="V59" s="92">
        <f t="shared" si="3"/>
        <v>0</v>
      </c>
    </row>
    <row r="60" spans="1:22" ht="39" customHeight="1" thickBot="1">
      <c r="A60" s="157" t="s">
        <v>203</v>
      </c>
      <c r="B60" s="38"/>
      <c r="C60" s="155">
        <f>SUM(C46:C59)</f>
        <v>605161000</v>
      </c>
      <c r="D60" s="156"/>
      <c r="E60" s="155">
        <f>SUM(E46:E59)</f>
        <v>22701762000</v>
      </c>
      <c r="F60" s="156"/>
      <c r="G60" s="155">
        <f>SUM(G46:G59)</f>
        <v>51641513394</v>
      </c>
      <c r="H60" s="156"/>
      <c r="I60" s="155">
        <f>SUM(I46:I59)</f>
        <v>28939751394</v>
      </c>
      <c r="J60" s="156"/>
      <c r="K60" s="155">
        <f>SUM(K46:K59)</f>
        <v>605161000</v>
      </c>
      <c r="L60" s="156"/>
      <c r="M60" s="155">
        <f>SUM(M46:M59)</f>
        <v>22701762000</v>
      </c>
      <c r="N60" s="156"/>
      <c r="O60" s="155">
        <f>SUM(O46:O59)</f>
        <v>46337102394</v>
      </c>
      <c r="P60" s="156"/>
      <c r="Q60" s="155">
        <f>SUM(Q46:Q59)</f>
        <v>23635340394</v>
      </c>
    </row>
    <row r="61" spans="1:22" ht="21" customHeight="1">
      <c r="A61" s="34"/>
      <c r="B61" s="38"/>
      <c r="C61" s="36"/>
      <c r="D61" s="32"/>
      <c r="E61" s="36"/>
      <c r="F61" s="32"/>
      <c r="G61" s="36"/>
      <c r="H61" s="32"/>
      <c r="I61" s="36"/>
      <c r="J61" s="32"/>
      <c r="K61" s="36"/>
      <c r="L61" s="32"/>
      <c r="M61" s="36"/>
      <c r="N61" s="32"/>
      <c r="O61" s="36"/>
      <c r="P61" s="32"/>
      <c r="Q61" s="36"/>
    </row>
    <row r="62" spans="1:22" ht="39" customHeight="1">
      <c r="A62" s="247" t="s">
        <v>0</v>
      </c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</row>
    <row r="63" spans="1:22" ht="39" customHeight="1">
      <c r="A63" s="247" t="s">
        <v>84</v>
      </c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</row>
    <row r="64" spans="1:22" ht="39" customHeight="1">
      <c r="A64" s="247" t="s">
        <v>405</v>
      </c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</row>
    <row r="65" spans="1:22" ht="39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22" ht="39.75" customHeight="1">
      <c r="A66" s="250" t="s">
        <v>205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1:22" ht="39.75" customHeight="1">
      <c r="A67" s="65"/>
      <c r="B67" s="65"/>
      <c r="C67" s="270" t="s">
        <v>167</v>
      </c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</row>
    <row r="68" spans="1:22" ht="39.75" customHeight="1" thickBot="1">
      <c r="A68" s="70"/>
      <c r="B68" s="70"/>
      <c r="C68" s="264" t="s">
        <v>406</v>
      </c>
      <c r="D68" s="264"/>
      <c r="E68" s="264"/>
      <c r="F68" s="264"/>
      <c r="G68" s="264"/>
      <c r="H68" s="264"/>
      <c r="I68" s="264"/>
      <c r="J68" s="126"/>
      <c r="K68" s="289" t="s">
        <v>407</v>
      </c>
      <c r="L68" s="289"/>
      <c r="M68" s="289"/>
      <c r="N68" s="289"/>
      <c r="O68" s="289"/>
      <c r="P68" s="289"/>
      <c r="Q68" s="289"/>
    </row>
    <row r="69" spans="1:22" ht="39.75" customHeight="1" thickBot="1">
      <c r="A69" s="61" t="s">
        <v>85</v>
      </c>
      <c r="B69" s="100"/>
      <c r="C69" s="61" t="s">
        <v>6</v>
      </c>
      <c r="D69" s="31"/>
      <c r="E69" s="61" t="s">
        <v>8</v>
      </c>
      <c r="F69" s="31"/>
      <c r="G69" s="61" t="s">
        <v>98</v>
      </c>
      <c r="H69" s="31"/>
      <c r="I69" s="127" t="s">
        <v>156</v>
      </c>
      <c r="J69" s="124"/>
      <c r="K69" s="61" t="s">
        <v>6</v>
      </c>
      <c r="L69" s="31"/>
      <c r="M69" s="61" t="s">
        <v>8</v>
      </c>
      <c r="N69" s="31"/>
      <c r="O69" s="61" t="s">
        <v>98</v>
      </c>
      <c r="P69" s="31"/>
      <c r="Q69" s="127" t="s">
        <v>156</v>
      </c>
    </row>
    <row r="70" spans="1:22" ht="39.75" customHeight="1">
      <c r="A70" s="158" t="s">
        <v>204</v>
      </c>
      <c r="B70" s="100"/>
      <c r="C70" s="42">
        <f>C60</f>
        <v>605161000</v>
      </c>
      <c r="D70" s="42"/>
      <c r="E70" s="42">
        <f>E60</f>
        <v>22701762000</v>
      </c>
      <c r="F70" s="42"/>
      <c r="G70" s="42">
        <f>G60</f>
        <v>51641513394</v>
      </c>
      <c r="H70" s="42"/>
      <c r="I70" s="42">
        <f>I60</f>
        <v>28939751394</v>
      </c>
      <c r="J70" s="158"/>
      <c r="K70" s="42">
        <f>K60</f>
        <v>605161000</v>
      </c>
      <c r="L70" s="42"/>
      <c r="M70" s="42">
        <f>M60</f>
        <v>22701762000</v>
      </c>
      <c r="N70" s="42"/>
      <c r="O70" s="42">
        <f>O60</f>
        <v>46337102394</v>
      </c>
      <c r="P70" s="42"/>
      <c r="Q70" s="42">
        <f>Q60</f>
        <v>23635340394</v>
      </c>
    </row>
    <row r="71" spans="1:22" ht="39.75" customHeight="1">
      <c r="A71" s="133" t="s">
        <v>307</v>
      </c>
      <c r="B71" s="151"/>
      <c r="C71" s="50">
        <v>1000000</v>
      </c>
      <c r="D71" s="50"/>
      <c r="E71" s="50">
        <v>162000000</v>
      </c>
      <c r="F71" s="50"/>
      <c r="G71" s="50">
        <v>169000000</v>
      </c>
      <c r="H71" s="50"/>
      <c r="I71" s="50">
        <v>7000000</v>
      </c>
      <c r="J71" s="50"/>
      <c r="K71" s="50">
        <v>1000000</v>
      </c>
      <c r="L71" s="50"/>
      <c r="M71" s="50">
        <v>162000000</v>
      </c>
      <c r="N71" s="50"/>
      <c r="O71" s="50">
        <v>156000000</v>
      </c>
      <c r="P71" s="50"/>
      <c r="Q71" s="50">
        <v>-6000000</v>
      </c>
      <c r="S71" s="92">
        <f t="shared" si="0"/>
        <v>-6000000</v>
      </c>
      <c r="T71" s="92">
        <f>S71-Q71</f>
        <v>0</v>
      </c>
      <c r="U71" s="92">
        <f t="shared" si="2"/>
        <v>7000000</v>
      </c>
      <c r="V71" s="92">
        <f t="shared" si="3"/>
        <v>0</v>
      </c>
    </row>
    <row r="72" spans="1:22" ht="39.75" customHeight="1">
      <c r="A72" s="133" t="s">
        <v>306</v>
      </c>
      <c r="B72" s="151"/>
      <c r="C72" s="49">
        <v>30000</v>
      </c>
      <c r="D72" s="50"/>
      <c r="E72" s="49">
        <v>18000000</v>
      </c>
      <c r="F72" s="50"/>
      <c r="G72" s="49">
        <v>12000000</v>
      </c>
      <c r="H72" s="50"/>
      <c r="I72" s="50">
        <v>-6000000</v>
      </c>
      <c r="J72" s="50"/>
      <c r="K72" s="49">
        <v>30000</v>
      </c>
      <c r="L72" s="50"/>
      <c r="M72" s="49">
        <v>18000000</v>
      </c>
      <c r="N72" s="50"/>
      <c r="O72" s="49">
        <v>4500000</v>
      </c>
      <c r="P72" s="50"/>
      <c r="Q72" s="49">
        <v>-13500000</v>
      </c>
      <c r="S72" s="92">
        <f t="shared" si="0"/>
        <v>-13500000</v>
      </c>
      <c r="T72" s="92">
        <f t="shared" si="1"/>
        <v>0</v>
      </c>
      <c r="U72" s="92">
        <f t="shared" si="2"/>
        <v>-6000000</v>
      </c>
      <c r="V72" s="92">
        <f t="shared" si="3"/>
        <v>0</v>
      </c>
    </row>
    <row r="73" spans="1:22" ht="39.75" customHeight="1">
      <c r="A73" s="133" t="s">
        <v>126</v>
      </c>
      <c r="B73" s="151"/>
      <c r="C73" s="49">
        <v>1241000</v>
      </c>
      <c r="D73" s="50"/>
      <c r="E73" s="49">
        <v>254405000</v>
      </c>
      <c r="F73" s="50"/>
      <c r="G73" s="49">
        <v>284189000</v>
      </c>
      <c r="H73" s="50"/>
      <c r="I73" s="50">
        <v>29784000</v>
      </c>
      <c r="J73" s="50"/>
      <c r="K73" s="49">
        <v>1241000</v>
      </c>
      <c r="L73" s="50"/>
      <c r="M73" s="49">
        <v>254405000</v>
      </c>
      <c r="N73" s="50"/>
      <c r="O73" s="49">
        <v>218416000</v>
      </c>
      <c r="P73" s="50"/>
      <c r="Q73" s="49">
        <v>-35989000</v>
      </c>
      <c r="S73" s="92">
        <f t="shared" si="0"/>
        <v>-35989000</v>
      </c>
      <c r="T73" s="92">
        <f t="shared" si="1"/>
        <v>0</v>
      </c>
      <c r="U73" s="92">
        <f t="shared" si="2"/>
        <v>29784000</v>
      </c>
      <c r="V73" s="92">
        <f t="shared" si="3"/>
        <v>0</v>
      </c>
    </row>
    <row r="74" spans="1:22" ht="39.75" customHeight="1">
      <c r="A74" s="133" t="s">
        <v>118</v>
      </c>
      <c r="B74" s="151"/>
      <c r="C74" s="49">
        <v>561000</v>
      </c>
      <c r="D74" s="50"/>
      <c r="E74" s="49">
        <v>300135000</v>
      </c>
      <c r="F74" s="50"/>
      <c r="G74" s="49">
        <v>269280000</v>
      </c>
      <c r="H74" s="50"/>
      <c r="I74" s="50">
        <v>-30855000</v>
      </c>
      <c r="J74" s="50"/>
      <c r="K74" s="49">
        <v>561000</v>
      </c>
      <c r="L74" s="50"/>
      <c r="M74" s="49">
        <v>300135000</v>
      </c>
      <c r="N74" s="50"/>
      <c r="O74" s="49">
        <v>168300000</v>
      </c>
      <c r="P74" s="50"/>
      <c r="Q74" s="49">
        <v>-131835000</v>
      </c>
      <c r="S74" s="92">
        <f t="shared" si="0"/>
        <v>-131835000</v>
      </c>
      <c r="T74" s="92">
        <f t="shared" si="1"/>
        <v>0</v>
      </c>
      <c r="U74" s="92">
        <f t="shared" si="2"/>
        <v>-30855000</v>
      </c>
      <c r="V74" s="92">
        <f t="shared" si="3"/>
        <v>0</v>
      </c>
    </row>
    <row r="75" spans="1:22" ht="39.75" customHeight="1">
      <c r="A75" s="133" t="s">
        <v>267</v>
      </c>
      <c r="B75" s="151"/>
      <c r="C75" s="49">
        <v>1000000</v>
      </c>
      <c r="D75" s="50"/>
      <c r="E75" s="49">
        <v>505000000</v>
      </c>
      <c r="F75" s="50"/>
      <c r="G75" s="49">
        <v>550000000</v>
      </c>
      <c r="H75" s="50"/>
      <c r="I75" s="50">
        <v>45000000</v>
      </c>
      <c r="J75" s="50"/>
      <c r="K75" s="49">
        <v>1000000</v>
      </c>
      <c r="L75" s="50"/>
      <c r="M75" s="49">
        <v>505000000</v>
      </c>
      <c r="N75" s="50"/>
      <c r="O75" s="49">
        <v>370000000</v>
      </c>
      <c r="P75" s="50"/>
      <c r="Q75" s="49">
        <v>-135000000</v>
      </c>
      <c r="S75" s="92">
        <f t="shared" si="0"/>
        <v>-135000000</v>
      </c>
      <c r="T75" s="92">
        <f t="shared" si="1"/>
        <v>0</v>
      </c>
      <c r="U75" s="92">
        <f t="shared" si="2"/>
        <v>45000000</v>
      </c>
      <c r="V75" s="92">
        <f t="shared" si="3"/>
        <v>0</v>
      </c>
    </row>
    <row r="76" spans="1:22" ht="39.75" customHeight="1">
      <c r="A76" s="133" t="s">
        <v>130</v>
      </c>
      <c r="B76" s="151"/>
      <c r="C76" s="49">
        <v>15000000</v>
      </c>
      <c r="D76" s="50"/>
      <c r="E76" s="49">
        <v>2295000000</v>
      </c>
      <c r="F76" s="50"/>
      <c r="G76" s="49">
        <v>2745000000</v>
      </c>
      <c r="H76" s="50"/>
      <c r="I76" s="50">
        <v>450000000</v>
      </c>
      <c r="J76" s="50"/>
      <c r="K76" s="49">
        <v>15000000</v>
      </c>
      <c r="L76" s="50"/>
      <c r="M76" s="49">
        <v>2295000000</v>
      </c>
      <c r="N76" s="50"/>
      <c r="O76" s="49">
        <v>2130000000</v>
      </c>
      <c r="P76" s="50"/>
      <c r="Q76" s="49">
        <v>-165000000</v>
      </c>
      <c r="S76" s="92">
        <f t="shared" si="0"/>
        <v>-165000000</v>
      </c>
      <c r="T76" s="92">
        <f t="shared" si="1"/>
        <v>0</v>
      </c>
      <c r="U76" s="92">
        <f t="shared" si="2"/>
        <v>450000000</v>
      </c>
      <c r="V76" s="92">
        <f t="shared" si="3"/>
        <v>0</v>
      </c>
    </row>
    <row r="77" spans="1:22" ht="39.75" customHeight="1">
      <c r="A77" s="133" t="s">
        <v>109</v>
      </c>
      <c r="B77" s="151"/>
      <c r="C77" s="49">
        <v>1015000</v>
      </c>
      <c r="D77" s="49"/>
      <c r="E77" s="49">
        <v>605955000</v>
      </c>
      <c r="F77" s="49"/>
      <c r="G77" s="49">
        <v>592760000</v>
      </c>
      <c r="H77" s="49"/>
      <c r="I77" s="50">
        <v>-13195000</v>
      </c>
      <c r="J77" s="49"/>
      <c r="K77" s="49">
        <v>1015000</v>
      </c>
      <c r="L77" s="49"/>
      <c r="M77" s="49">
        <v>605955000</v>
      </c>
      <c r="N77" s="49"/>
      <c r="O77" s="49">
        <v>355250000</v>
      </c>
      <c r="P77" s="49"/>
      <c r="Q77" s="49">
        <v>-250705000</v>
      </c>
      <c r="S77" s="92">
        <f t="shared" si="0"/>
        <v>-250705000</v>
      </c>
      <c r="T77" s="92">
        <f t="shared" si="1"/>
        <v>0</v>
      </c>
      <c r="U77" s="92">
        <f t="shared" si="2"/>
        <v>-13195000</v>
      </c>
      <c r="V77" s="92">
        <f t="shared" si="3"/>
        <v>0</v>
      </c>
    </row>
    <row r="78" spans="1:22" ht="39.75" customHeight="1">
      <c r="A78" s="133" t="s">
        <v>313</v>
      </c>
      <c r="B78" s="151"/>
      <c r="C78" s="49">
        <v>19205000</v>
      </c>
      <c r="D78" s="49"/>
      <c r="E78" s="49">
        <v>806610000</v>
      </c>
      <c r="F78" s="49"/>
      <c r="G78" s="49">
        <v>1152300000</v>
      </c>
      <c r="H78" s="49"/>
      <c r="I78" s="50">
        <v>345690000</v>
      </c>
      <c r="J78" s="49"/>
      <c r="K78" s="49">
        <v>19205000</v>
      </c>
      <c r="L78" s="49"/>
      <c r="M78" s="49">
        <v>806610000</v>
      </c>
      <c r="N78" s="49"/>
      <c r="O78" s="49">
        <v>482743000</v>
      </c>
      <c r="P78" s="49"/>
      <c r="Q78" s="49">
        <v>-323867000</v>
      </c>
      <c r="S78" s="92">
        <f t="shared" si="0"/>
        <v>-323867000</v>
      </c>
      <c r="T78" s="92">
        <f t="shared" si="1"/>
        <v>0</v>
      </c>
      <c r="U78" s="92">
        <f t="shared" si="2"/>
        <v>345690000</v>
      </c>
      <c r="V78" s="92">
        <f t="shared" si="3"/>
        <v>0</v>
      </c>
    </row>
    <row r="79" spans="1:22" ht="39.75" customHeight="1">
      <c r="A79" s="133" t="s">
        <v>117</v>
      </c>
      <c r="B79" s="151"/>
      <c r="C79" s="49">
        <v>2566000</v>
      </c>
      <c r="D79" s="49"/>
      <c r="E79" s="49">
        <v>900666000</v>
      </c>
      <c r="F79" s="49"/>
      <c r="G79" s="49">
        <v>1113400000</v>
      </c>
      <c r="H79" s="49"/>
      <c r="I79" s="50">
        <v>212734000</v>
      </c>
      <c r="J79" s="49"/>
      <c r="K79" s="49">
        <v>2566000</v>
      </c>
      <c r="L79" s="49"/>
      <c r="M79" s="49">
        <v>900666000</v>
      </c>
      <c r="N79" s="49"/>
      <c r="O79" s="49">
        <v>513200000</v>
      </c>
      <c r="P79" s="49"/>
      <c r="Q79" s="49">
        <v>-387466000</v>
      </c>
      <c r="S79" s="92">
        <f t="shared" si="0"/>
        <v>-387466000</v>
      </c>
      <c r="T79" s="92">
        <f t="shared" si="1"/>
        <v>0</v>
      </c>
      <c r="U79" s="92">
        <f t="shared" si="2"/>
        <v>212734000</v>
      </c>
      <c r="V79" s="92">
        <f t="shared" si="3"/>
        <v>0</v>
      </c>
    </row>
    <row r="80" spans="1:22" ht="39.75" customHeight="1">
      <c r="A80" s="133" t="s">
        <v>312</v>
      </c>
      <c r="B80" s="151"/>
      <c r="C80" s="49">
        <v>10500000</v>
      </c>
      <c r="D80" s="50"/>
      <c r="E80" s="49">
        <v>294000000</v>
      </c>
      <c r="F80" s="50"/>
      <c r="G80" s="49">
        <v>483000000</v>
      </c>
      <c r="H80" s="50"/>
      <c r="I80" s="50">
        <v>189000000</v>
      </c>
      <c r="J80" s="50"/>
      <c r="K80" s="49">
        <v>10500000</v>
      </c>
      <c r="L80" s="50"/>
      <c r="M80" s="49">
        <v>294000000</v>
      </c>
      <c r="N80" s="50"/>
      <c r="O80" s="49">
        <v>210400000</v>
      </c>
      <c r="P80" s="50"/>
      <c r="Q80" s="49">
        <v>-83600000</v>
      </c>
      <c r="S80" s="92">
        <f t="shared" si="0"/>
        <v>-83600000</v>
      </c>
      <c r="T80" s="92">
        <f t="shared" si="1"/>
        <v>0</v>
      </c>
      <c r="U80" s="92">
        <f t="shared" si="2"/>
        <v>189000000</v>
      </c>
      <c r="V80" s="92">
        <f t="shared" si="3"/>
        <v>0</v>
      </c>
    </row>
    <row r="81" spans="1:22" ht="39.75" customHeight="1">
      <c r="A81" s="133" t="s">
        <v>260</v>
      </c>
      <c r="B81" s="151"/>
      <c r="C81" s="49">
        <v>68467000</v>
      </c>
      <c r="D81" s="50"/>
      <c r="E81" s="49">
        <v>7257502000</v>
      </c>
      <c r="F81" s="50"/>
      <c r="G81" s="49">
        <v>9653847000</v>
      </c>
      <c r="H81" s="50"/>
      <c r="I81" s="50">
        <v>2396345000</v>
      </c>
      <c r="J81" s="50"/>
      <c r="K81" s="49">
        <v>68467000</v>
      </c>
      <c r="L81" s="50"/>
      <c r="M81" s="49">
        <v>7257502000</v>
      </c>
      <c r="N81" s="50"/>
      <c r="O81" s="49">
        <v>6743749000</v>
      </c>
      <c r="P81" s="50"/>
      <c r="Q81" s="49">
        <v>-513753000</v>
      </c>
      <c r="S81" s="92">
        <f t="shared" si="0"/>
        <v>-513753000</v>
      </c>
      <c r="T81" s="92">
        <f t="shared" si="1"/>
        <v>0</v>
      </c>
      <c r="U81" s="92">
        <f t="shared" si="2"/>
        <v>2396345000</v>
      </c>
      <c r="V81" s="92">
        <f t="shared" si="3"/>
        <v>0</v>
      </c>
    </row>
    <row r="82" spans="1:22" ht="39.75" customHeight="1">
      <c r="A82" s="133" t="s">
        <v>315</v>
      </c>
      <c r="B82" s="151"/>
      <c r="C82" s="49">
        <v>23000000</v>
      </c>
      <c r="D82" s="50"/>
      <c r="E82" s="49">
        <v>2047000000</v>
      </c>
      <c r="F82" s="50"/>
      <c r="G82" s="49">
        <v>2760000000</v>
      </c>
      <c r="H82" s="50"/>
      <c r="I82" s="50">
        <v>713000000</v>
      </c>
      <c r="J82" s="50"/>
      <c r="K82" s="49">
        <v>23000000</v>
      </c>
      <c r="L82" s="50"/>
      <c r="M82" s="49">
        <v>2047000000</v>
      </c>
      <c r="N82" s="50"/>
      <c r="O82" s="49">
        <v>1415600000</v>
      </c>
      <c r="P82" s="50"/>
      <c r="Q82" s="49">
        <v>-631400000</v>
      </c>
      <c r="S82" s="92">
        <f t="shared" si="0"/>
        <v>-631400000</v>
      </c>
      <c r="T82" s="92">
        <f t="shared" si="1"/>
        <v>0</v>
      </c>
      <c r="U82" s="92">
        <f t="shared" si="2"/>
        <v>713000000</v>
      </c>
      <c r="V82" s="92">
        <f t="shared" si="3"/>
        <v>0</v>
      </c>
    </row>
    <row r="83" spans="1:22" ht="39.75" customHeight="1">
      <c r="A83" s="133" t="s">
        <v>318</v>
      </c>
      <c r="B83" s="151"/>
      <c r="C83" s="49">
        <v>31000000</v>
      </c>
      <c r="D83" s="50"/>
      <c r="E83" s="49">
        <v>2387000000</v>
      </c>
      <c r="F83" s="50"/>
      <c r="G83" s="49">
        <v>4464000000</v>
      </c>
      <c r="H83" s="50"/>
      <c r="I83" s="50">
        <v>2077000000</v>
      </c>
      <c r="J83" s="50"/>
      <c r="K83" s="49">
        <v>31000000</v>
      </c>
      <c r="L83" s="50"/>
      <c r="M83" s="49">
        <v>2387000000</v>
      </c>
      <c r="N83" s="50"/>
      <c r="O83" s="49">
        <v>1620000000</v>
      </c>
      <c r="P83" s="50"/>
      <c r="Q83" s="49">
        <v>-767000000</v>
      </c>
      <c r="S83" s="92">
        <f t="shared" si="0"/>
        <v>-767000000</v>
      </c>
      <c r="T83" s="92">
        <f t="shared" si="1"/>
        <v>0</v>
      </c>
      <c r="U83" s="92">
        <f t="shared" si="2"/>
        <v>2077000000</v>
      </c>
      <c r="V83" s="92">
        <f t="shared" si="3"/>
        <v>0</v>
      </c>
    </row>
    <row r="84" spans="1:22" ht="39.75" customHeight="1">
      <c r="A84" s="133" t="s">
        <v>272</v>
      </c>
      <c r="B84" s="151"/>
      <c r="C84" s="49">
        <v>78221000</v>
      </c>
      <c r="D84" s="50"/>
      <c r="E84" s="49">
        <v>7039890000</v>
      </c>
      <c r="F84" s="50"/>
      <c r="G84" s="49">
        <v>9777625000</v>
      </c>
      <c r="H84" s="50"/>
      <c r="I84" s="50">
        <v>2737735000</v>
      </c>
      <c r="J84" s="50"/>
      <c r="K84" s="49">
        <v>78221000</v>
      </c>
      <c r="L84" s="50"/>
      <c r="M84" s="49">
        <v>7039890000</v>
      </c>
      <c r="N84" s="50"/>
      <c r="O84" s="49">
        <v>6065916000</v>
      </c>
      <c r="P84" s="50"/>
      <c r="Q84" s="49">
        <v>-973974000</v>
      </c>
      <c r="S84" s="92">
        <f t="shared" si="0"/>
        <v>-973974000</v>
      </c>
      <c r="T84" s="92">
        <f t="shared" si="1"/>
        <v>0</v>
      </c>
      <c r="U84" s="92">
        <f t="shared" si="2"/>
        <v>2737735000</v>
      </c>
      <c r="V84" s="92">
        <f t="shared" si="3"/>
        <v>0</v>
      </c>
    </row>
    <row r="85" spans="1:22" ht="39.75" customHeight="1">
      <c r="A85" s="133" t="s">
        <v>320</v>
      </c>
      <c r="B85" s="151"/>
      <c r="C85" s="49">
        <v>4835000</v>
      </c>
      <c r="D85" s="50"/>
      <c r="E85" s="49">
        <v>2195090000</v>
      </c>
      <c r="F85" s="50"/>
      <c r="G85" s="49">
        <v>6369228824</v>
      </c>
      <c r="H85" s="50"/>
      <c r="I85" s="50">
        <v>4174138824</v>
      </c>
      <c r="J85" s="50"/>
      <c r="K85" s="49">
        <v>4835000</v>
      </c>
      <c r="L85" s="50"/>
      <c r="M85" s="49">
        <v>2195090000</v>
      </c>
      <c r="N85" s="50"/>
      <c r="O85" s="49">
        <v>948228824</v>
      </c>
      <c r="P85" s="50"/>
      <c r="Q85" s="49">
        <v>-1246861176</v>
      </c>
      <c r="S85" s="92">
        <f t="shared" si="0"/>
        <v>-1246861176</v>
      </c>
      <c r="T85" s="92">
        <f t="shared" si="1"/>
        <v>0</v>
      </c>
      <c r="U85" s="92">
        <f t="shared" si="2"/>
        <v>4174138824</v>
      </c>
      <c r="V85" s="92">
        <f t="shared" si="3"/>
        <v>0</v>
      </c>
    </row>
    <row r="86" spans="1:22" ht="39.75" customHeight="1">
      <c r="A86" s="133" t="s">
        <v>317</v>
      </c>
      <c r="B86" s="151"/>
      <c r="C86" s="49">
        <v>52013000</v>
      </c>
      <c r="D86" s="49"/>
      <c r="E86" s="49">
        <v>5877469000</v>
      </c>
      <c r="F86" s="49"/>
      <c r="G86" s="49">
        <v>7333833000</v>
      </c>
      <c r="H86" s="49"/>
      <c r="I86" s="50">
        <v>1456364000</v>
      </c>
      <c r="J86" s="49"/>
      <c r="K86" s="49">
        <v>52013000</v>
      </c>
      <c r="L86" s="49"/>
      <c r="M86" s="49">
        <v>5877469000</v>
      </c>
      <c r="N86" s="49"/>
      <c r="O86" s="49">
        <v>4540154000</v>
      </c>
      <c r="P86" s="49"/>
      <c r="Q86" s="49">
        <v>-1337315000</v>
      </c>
      <c r="S86" s="92">
        <f t="shared" si="0"/>
        <v>-1337315000</v>
      </c>
      <c r="T86" s="92">
        <f t="shared" si="1"/>
        <v>0</v>
      </c>
      <c r="U86" s="92">
        <f t="shared" si="2"/>
        <v>1456364000</v>
      </c>
      <c r="V86" s="92">
        <f t="shared" si="3"/>
        <v>0</v>
      </c>
    </row>
    <row r="87" spans="1:22" ht="39.75" customHeight="1" thickBot="1">
      <c r="A87" s="133" t="s">
        <v>322</v>
      </c>
      <c r="B87" s="151"/>
      <c r="C87" s="135">
        <v>182700000</v>
      </c>
      <c r="D87" s="50"/>
      <c r="E87" s="135">
        <v>10962000000</v>
      </c>
      <c r="F87" s="50"/>
      <c r="G87" s="135">
        <v>18270000000</v>
      </c>
      <c r="H87" s="50"/>
      <c r="I87" s="135">
        <v>7308000000</v>
      </c>
      <c r="J87" s="50"/>
      <c r="K87" s="135">
        <v>182700000</v>
      </c>
      <c r="L87" s="50"/>
      <c r="M87" s="135">
        <v>10962000000</v>
      </c>
      <c r="N87" s="50"/>
      <c r="O87" s="135">
        <v>7664967000</v>
      </c>
      <c r="P87" s="50"/>
      <c r="Q87" s="135">
        <v>-3297033000</v>
      </c>
      <c r="S87" s="92">
        <f t="shared" si="0"/>
        <v>-3297033000</v>
      </c>
      <c r="T87" s="92">
        <f t="shared" si="1"/>
        <v>0</v>
      </c>
      <c r="U87" s="92">
        <f>G87-E87</f>
        <v>7308000000</v>
      </c>
      <c r="V87" s="92">
        <f t="shared" si="3"/>
        <v>0</v>
      </c>
    </row>
    <row r="88" spans="1:22" ht="39.75" customHeight="1" thickBot="1">
      <c r="A88" s="157" t="s">
        <v>203</v>
      </c>
      <c r="B88" s="151"/>
      <c r="C88" s="155">
        <f>SUM(C70:C87)</f>
        <v>1097515000</v>
      </c>
      <c r="D88" s="156"/>
      <c r="E88" s="155">
        <f>SUM(E70:E87)</f>
        <v>66609484000</v>
      </c>
      <c r="F88" s="156"/>
      <c r="G88" s="155">
        <f>SUM(G70:G87)</f>
        <v>117640976218</v>
      </c>
      <c r="H88" s="156"/>
      <c r="I88" s="155">
        <f>SUM(I70:I87)</f>
        <v>51031492218</v>
      </c>
      <c r="J88" s="156"/>
      <c r="K88" s="155">
        <f>SUM(K70:K87)</f>
        <v>1097515000</v>
      </c>
      <c r="L88" s="156"/>
      <c r="M88" s="155">
        <f>SUM(M70:M87)</f>
        <v>66609484000</v>
      </c>
      <c r="N88" s="156"/>
      <c r="O88" s="155">
        <f>SUM(O70:O87)</f>
        <v>79944526218</v>
      </c>
      <c r="P88" s="156"/>
      <c r="Q88" s="155">
        <f>SUM(Q70:Q87)</f>
        <v>13335042218</v>
      </c>
    </row>
    <row r="89" spans="1:22" ht="39.75" customHeight="1">
      <c r="A89" s="133"/>
      <c r="B89" s="151"/>
      <c r="C89" s="49"/>
      <c r="D89" s="50"/>
      <c r="E89" s="49"/>
      <c r="F89" s="50"/>
      <c r="G89" s="49"/>
      <c r="H89" s="50"/>
      <c r="I89" s="49"/>
      <c r="J89" s="50"/>
      <c r="K89" s="49"/>
      <c r="L89" s="50"/>
      <c r="M89" s="49"/>
      <c r="N89" s="50"/>
      <c r="O89" s="49"/>
      <c r="P89" s="50"/>
      <c r="Q89" s="49"/>
    </row>
    <row r="90" spans="1:22" ht="39.75" customHeight="1">
      <c r="A90" s="247" t="s">
        <v>0</v>
      </c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7"/>
      <c r="N90" s="247"/>
      <c r="O90" s="247"/>
      <c r="P90" s="247"/>
      <c r="Q90" s="247"/>
    </row>
    <row r="91" spans="1:22" ht="39.75" customHeight="1">
      <c r="A91" s="247" t="s">
        <v>84</v>
      </c>
      <c r="B91" s="247"/>
      <c r="C91" s="247"/>
      <c r="D91" s="247"/>
      <c r="E91" s="247"/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</row>
    <row r="92" spans="1:22" ht="39.75" customHeight="1">
      <c r="A92" s="247" t="s">
        <v>405</v>
      </c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  <c r="P92" s="247"/>
      <c r="Q92" s="247"/>
    </row>
    <row r="93" spans="1:22" ht="39.75" customHeight="1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</row>
    <row r="94" spans="1:22" ht="39.75" customHeight="1">
      <c r="A94" s="250" t="s">
        <v>205</v>
      </c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1:22" ht="39.75" customHeight="1">
      <c r="A95" s="129"/>
      <c r="B95" s="129"/>
      <c r="C95" s="270" t="s">
        <v>167</v>
      </c>
      <c r="D95" s="270"/>
      <c r="E95" s="270"/>
      <c r="F95" s="270"/>
      <c r="G95" s="270"/>
      <c r="H95" s="270"/>
      <c r="I95" s="270"/>
      <c r="J95" s="270"/>
      <c r="K95" s="270"/>
      <c r="L95" s="270"/>
      <c r="M95" s="270"/>
      <c r="N95" s="270"/>
      <c r="O95" s="270"/>
      <c r="P95" s="270"/>
      <c r="Q95" s="270"/>
    </row>
    <row r="96" spans="1:22" ht="39.75" customHeight="1" thickBot="1">
      <c r="A96" s="70"/>
      <c r="B96" s="70"/>
      <c r="C96" s="264" t="s">
        <v>406</v>
      </c>
      <c r="D96" s="264"/>
      <c r="E96" s="264"/>
      <c r="F96" s="264"/>
      <c r="G96" s="264"/>
      <c r="H96" s="264"/>
      <c r="I96" s="264"/>
      <c r="J96" s="126"/>
      <c r="K96" s="289" t="s">
        <v>407</v>
      </c>
      <c r="L96" s="289"/>
      <c r="M96" s="289"/>
      <c r="N96" s="289"/>
      <c r="O96" s="289"/>
      <c r="P96" s="289"/>
      <c r="Q96" s="289"/>
    </row>
    <row r="97" spans="1:22" ht="39.75" customHeight="1" thickBot="1">
      <c r="A97" s="127" t="s">
        <v>85</v>
      </c>
      <c r="B97" s="100"/>
      <c r="C97" s="127" t="s">
        <v>6</v>
      </c>
      <c r="D97" s="31"/>
      <c r="E97" s="127" t="s">
        <v>8</v>
      </c>
      <c r="F97" s="31"/>
      <c r="G97" s="127" t="s">
        <v>98</v>
      </c>
      <c r="H97" s="31"/>
      <c r="I97" s="127" t="s">
        <v>156</v>
      </c>
      <c r="J97" s="124"/>
      <c r="K97" s="127" t="s">
        <v>6</v>
      </c>
      <c r="L97" s="31"/>
      <c r="M97" s="127" t="s">
        <v>8</v>
      </c>
      <c r="N97" s="31"/>
      <c r="O97" s="127" t="s">
        <v>98</v>
      </c>
      <c r="P97" s="31"/>
      <c r="Q97" s="127" t="s">
        <v>156</v>
      </c>
    </row>
    <row r="98" spans="1:22" ht="39.75" customHeight="1">
      <c r="A98" s="158" t="s">
        <v>204</v>
      </c>
      <c r="B98" s="100"/>
      <c r="C98" s="42">
        <f>SUM(C88)</f>
        <v>1097515000</v>
      </c>
      <c r="D98" s="42"/>
      <c r="E98" s="42">
        <f>SUM(E88)</f>
        <v>66609484000</v>
      </c>
      <c r="F98" s="42"/>
      <c r="G98" s="42">
        <f>SUM(G88)</f>
        <v>117640976218</v>
      </c>
      <c r="H98" s="42"/>
      <c r="I98" s="42">
        <f>SUM(I88)</f>
        <v>51031492218</v>
      </c>
      <c r="J98" s="158"/>
      <c r="K98" s="42">
        <f>SUM(K88)</f>
        <v>1097515000</v>
      </c>
      <c r="L98" s="42"/>
      <c r="M98" s="42">
        <f>SUM(M88)</f>
        <v>66609484000</v>
      </c>
      <c r="N98" s="42"/>
      <c r="O98" s="42">
        <f>SUM(O88)</f>
        <v>79944526218</v>
      </c>
      <c r="P98" s="42"/>
      <c r="Q98" s="42">
        <f>SUM(Q88)</f>
        <v>13335042218</v>
      </c>
    </row>
    <row r="99" spans="1:22" ht="39.75" customHeight="1">
      <c r="A99" s="133" t="s">
        <v>276</v>
      </c>
      <c r="B99" s="151"/>
      <c r="C99" s="49">
        <v>69920000</v>
      </c>
      <c r="D99" s="50"/>
      <c r="E99" s="49">
        <v>12236000000</v>
      </c>
      <c r="F99" s="50"/>
      <c r="G99" s="49">
        <v>16859885714</v>
      </c>
      <c r="H99" s="50"/>
      <c r="I99" s="49">
        <v>4623885714</v>
      </c>
      <c r="J99" s="50"/>
      <c r="K99" s="49">
        <v>69920000</v>
      </c>
      <c r="L99" s="50"/>
      <c r="M99" s="49">
        <v>12236000000</v>
      </c>
      <c r="N99" s="50"/>
      <c r="O99" s="49">
        <v>8839885714</v>
      </c>
      <c r="P99" s="50"/>
      <c r="Q99" s="49">
        <v>-3396114286</v>
      </c>
      <c r="S99" s="92">
        <f>O99-M99</f>
        <v>-3396114286</v>
      </c>
      <c r="T99" s="92">
        <f>S99-Q99</f>
        <v>0</v>
      </c>
      <c r="U99" s="92">
        <f>G99-E99</f>
        <v>4623885714</v>
      </c>
      <c r="V99" s="92">
        <f t="shared" si="3"/>
        <v>0</v>
      </c>
    </row>
    <row r="100" spans="1:22" ht="39.75" customHeight="1">
      <c r="A100" s="133" t="s">
        <v>275</v>
      </c>
      <c r="B100" s="151"/>
      <c r="C100" s="49">
        <v>476066000</v>
      </c>
      <c r="D100" s="50"/>
      <c r="E100" s="49">
        <v>39037412000</v>
      </c>
      <c r="F100" s="50"/>
      <c r="G100" s="49">
        <v>44750204000</v>
      </c>
      <c r="H100" s="50"/>
      <c r="I100" s="49">
        <v>5712792000</v>
      </c>
      <c r="J100" s="50"/>
      <c r="K100" s="49">
        <v>476066000</v>
      </c>
      <c r="L100" s="50"/>
      <c r="M100" s="49">
        <v>39037412000</v>
      </c>
      <c r="N100" s="50"/>
      <c r="O100" s="49">
        <v>31857424000</v>
      </c>
      <c r="P100" s="50"/>
      <c r="Q100" s="49">
        <v>-7179988000</v>
      </c>
      <c r="S100" s="92">
        <f t="shared" si="0"/>
        <v>-7179988000</v>
      </c>
      <c r="T100" s="92">
        <f t="shared" si="1"/>
        <v>0</v>
      </c>
      <c r="U100" s="92">
        <f t="shared" si="2"/>
        <v>5712792000</v>
      </c>
      <c r="V100" s="92">
        <f t="shared" si="3"/>
        <v>0</v>
      </c>
    </row>
    <row r="101" spans="1:22" ht="39.75" customHeight="1">
      <c r="A101" s="133" t="s">
        <v>321</v>
      </c>
      <c r="B101" s="151"/>
      <c r="C101" s="49">
        <v>228062000</v>
      </c>
      <c r="D101" s="50"/>
      <c r="E101" s="49">
        <v>15964340000</v>
      </c>
      <c r="F101" s="50"/>
      <c r="G101" s="49">
        <v>15964340000</v>
      </c>
      <c r="H101" s="50"/>
      <c r="I101" s="49">
        <v>0</v>
      </c>
      <c r="J101" s="50"/>
      <c r="K101" s="49">
        <v>228062000</v>
      </c>
      <c r="L101" s="50"/>
      <c r="M101" s="49">
        <v>15964340000</v>
      </c>
      <c r="N101" s="50"/>
      <c r="O101" s="49">
        <v>7112197000</v>
      </c>
      <c r="P101" s="50"/>
      <c r="Q101" s="49">
        <v>-8852143000</v>
      </c>
      <c r="S101" s="92">
        <f t="shared" si="0"/>
        <v>-8852143000</v>
      </c>
      <c r="T101" s="92">
        <f t="shared" si="1"/>
        <v>0</v>
      </c>
      <c r="U101" s="92">
        <f t="shared" si="2"/>
        <v>0</v>
      </c>
      <c r="V101" s="92">
        <f t="shared" si="3"/>
        <v>0</v>
      </c>
    </row>
    <row r="102" spans="1:22" ht="39.75" customHeight="1">
      <c r="A102" s="133" t="s">
        <v>324</v>
      </c>
      <c r="B102" s="151"/>
      <c r="C102" s="49">
        <v>232407000</v>
      </c>
      <c r="D102" s="50"/>
      <c r="E102" s="49">
        <v>24867549000</v>
      </c>
      <c r="F102" s="50"/>
      <c r="G102" s="49">
        <v>27424026000</v>
      </c>
      <c r="H102" s="50"/>
      <c r="I102" s="49">
        <v>2556477000</v>
      </c>
      <c r="J102" s="50"/>
      <c r="K102" s="49">
        <v>232407000</v>
      </c>
      <c r="L102" s="50"/>
      <c r="M102" s="49">
        <v>24867549000</v>
      </c>
      <c r="N102" s="50"/>
      <c r="O102" s="49">
        <v>14459763000</v>
      </c>
      <c r="P102" s="50"/>
      <c r="Q102" s="49">
        <v>-10407786000</v>
      </c>
      <c r="S102" s="92">
        <f t="shared" si="0"/>
        <v>-10407786000</v>
      </c>
      <c r="T102" s="92">
        <f t="shared" si="1"/>
        <v>0</v>
      </c>
      <c r="U102" s="92">
        <f t="shared" si="2"/>
        <v>2556477000</v>
      </c>
      <c r="V102" s="92">
        <f t="shared" si="3"/>
        <v>0</v>
      </c>
    </row>
    <row r="103" spans="1:22" ht="39.75" customHeight="1">
      <c r="A103" s="133" t="s">
        <v>114</v>
      </c>
      <c r="B103" s="151"/>
      <c r="C103" s="49">
        <v>80718000</v>
      </c>
      <c r="D103" s="50"/>
      <c r="E103" s="49">
        <v>32852226000</v>
      </c>
      <c r="F103" s="50"/>
      <c r="G103" s="49">
        <v>34588562566</v>
      </c>
      <c r="H103" s="50"/>
      <c r="I103" s="49">
        <v>1736336566</v>
      </c>
      <c r="J103" s="50"/>
      <c r="K103" s="49">
        <v>80718000</v>
      </c>
      <c r="L103" s="50"/>
      <c r="M103" s="49">
        <v>32852226000</v>
      </c>
      <c r="N103" s="50"/>
      <c r="O103" s="49">
        <v>22212826566</v>
      </c>
      <c r="P103" s="50"/>
      <c r="Q103" s="49">
        <v>-10639399434</v>
      </c>
      <c r="S103" s="92">
        <f t="shared" si="0"/>
        <v>-10639399434</v>
      </c>
      <c r="T103" s="92">
        <f t="shared" si="1"/>
        <v>0</v>
      </c>
      <c r="U103" s="92">
        <f t="shared" si="2"/>
        <v>1736336566</v>
      </c>
      <c r="V103" s="92">
        <f t="shared" si="3"/>
        <v>0</v>
      </c>
    </row>
    <row r="104" spans="1:22" ht="39.75" customHeight="1">
      <c r="A104" s="133" t="s">
        <v>323</v>
      </c>
      <c r="B104" s="151"/>
      <c r="C104" s="49">
        <v>41941000</v>
      </c>
      <c r="D104" s="50"/>
      <c r="E104" s="49">
        <v>21851261000</v>
      </c>
      <c r="F104" s="50"/>
      <c r="G104" s="49">
        <v>17184764556</v>
      </c>
      <c r="H104" s="50"/>
      <c r="I104" s="49">
        <v>-4666496444</v>
      </c>
      <c r="J104" s="50"/>
      <c r="K104" s="49">
        <v>41941000</v>
      </c>
      <c r="L104" s="50"/>
      <c r="M104" s="49">
        <v>21851261000</v>
      </c>
      <c r="N104" s="50"/>
      <c r="O104" s="49">
        <v>4873129556</v>
      </c>
      <c r="P104" s="50"/>
      <c r="Q104" s="49">
        <v>-16978131444</v>
      </c>
      <c r="S104" s="92">
        <f t="shared" si="0"/>
        <v>-16978131444</v>
      </c>
      <c r="T104" s="92">
        <f t="shared" si="1"/>
        <v>0</v>
      </c>
      <c r="U104" s="92">
        <f t="shared" si="2"/>
        <v>-4666496444</v>
      </c>
      <c r="V104" s="92">
        <f t="shared" si="3"/>
        <v>0</v>
      </c>
    </row>
    <row r="105" spans="1:22" ht="39.75" customHeight="1">
      <c r="A105" s="133" t="s">
        <v>115</v>
      </c>
      <c r="B105" s="151"/>
      <c r="C105" s="49">
        <v>174330000</v>
      </c>
      <c r="D105" s="50"/>
      <c r="E105" s="49">
        <v>48289410000</v>
      </c>
      <c r="F105" s="50"/>
      <c r="G105" s="49">
        <v>52299000000</v>
      </c>
      <c r="H105" s="50"/>
      <c r="I105" s="49">
        <v>4009590000</v>
      </c>
      <c r="J105" s="50"/>
      <c r="K105" s="49">
        <v>174330000</v>
      </c>
      <c r="L105" s="50"/>
      <c r="M105" s="49">
        <v>48289410000</v>
      </c>
      <c r="N105" s="50"/>
      <c r="O105" s="49">
        <v>23593362000</v>
      </c>
      <c r="P105" s="50"/>
      <c r="Q105" s="49">
        <v>-24696048000</v>
      </c>
      <c r="S105" s="92">
        <f t="shared" si="0"/>
        <v>-24696048000</v>
      </c>
      <c r="T105" s="92">
        <f t="shared" si="1"/>
        <v>0</v>
      </c>
      <c r="U105" s="92">
        <f t="shared" si="2"/>
        <v>4009590000</v>
      </c>
      <c r="V105" s="92">
        <f t="shared" si="3"/>
        <v>0</v>
      </c>
    </row>
    <row r="106" spans="1:22" ht="39.75" customHeight="1">
      <c r="A106" s="133" t="s">
        <v>325</v>
      </c>
      <c r="B106" s="151"/>
      <c r="C106" s="49">
        <v>24465000</v>
      </c>
      <c r="D106" s="50"/>
      <c r="E106" s="49">
        <v>52208310000</v>
      </c>
      <c r="F106" s="50"/>
      <c r="G106" s="49">
        <v>24591222210</v>
      </c>
      <c r="H106" s="50"/>
      <c r="I106" s="49">
        <v>-27617087790</v>
      </c>
      <c r="J106" s="50"/>
      <c r="K106" s="49">
        <v>24465000</v>
      </c>
      <c r="L106" s="50"/>
      <c r="M106" s="49">
        <v>52208310000</v>
      </c>
      <c r="N106" s="50"/>
      <c r="O106" s="49">
        <v>7116537210</v>
      </c>
      <c r="P106" s="50"/>
      <c r="Q106" s="49">
        <v>-45091772790</v>
      </c>
      <c r="S106" s="92">
        <f t="shared" si="0"/>
        <v>-45091772790</v>
      </c>
      <c r="T106" s="92">
        <f t="shared" si="1"/>
        <v>0</v>
      </c>
      <c r="U106" s="92">
        <f>G106-E106</f>
        <v>-27617087790</v>
      </c>
      <c r="V106" s="92">
        <f t="shared" si="3"/>
        <v>0</v>
      </c>
    </row>
    <row r="107" spans="1:22" ht="39.75" customHeight="1">
      <c r="A107" s="133" t="s">
        <v>71</v>
      </c>
      <c r="B107" s="151"/>
      <c r="C107" s="50">
        <v>0</v>
      </c>
      <c r="D107" s="50"/>
      <c r="E107" s="50">
        <v>0</v>
      </c>
      <c r="F107" s="50"/>
      <c r="G107" s="49">
        <v>-3984993345</v>
      </c>
      <c r="H107" s="50"/>
      <c r="I107" s="49">
        <v>-3984993345</v>
      </c>
      <c r="J107" s="50"/>
      <c r="K107" s="50">
        <v>0</v>
      </c>
      <c r="L107" s="50"/>
      <c r="M107" s="50">
        <v>0</v>
      </c>
      <c r="N107" s="50"/>
      <c r="O107" s="50">
        <v>0</v>
      </c>
      <c r="P107" s="50"/>
      <c r="Q107" s="50">
        <v>0</v>
      </c>
    </row>
    <row r="108" spans="1:22" ht="39.75" customHeight="1">
      <c r="A108" s="133" t="s">
        <v>72</v>
      </c>
      <c r="B108" s="151"/>
      <c r="C108" s="49">
        <v>0</v>
      </c>
      <c r="D108" s="50"/>
      <c r="E108" s="49">
        <v>0</v>
      </c>
      <c r="F108" s="50"/>
      <c r="G108" s="49">
        <v>-18795364</v>
      </c>
      <c r="H108" s="50"/>
      <c r="I108" s="49">
        <v>-18795364</v>
      </c>
      <c r="J108" s="50"/>
      <c r="K108" s="49">
        <v>0</v>
      </c>
      <c r="L108" s="50"/>
      <c r="M108" s="49">
        <v>0</v>
      </c>
      <c r="N108" s="50"/>
      <c r="O108" s="49">
        <v>0</v>
      </c>
      <c r="P108" s="50"/>
      <c r="Q108" s="49">
        <v>0</v>
      </c>
    </row>
    <row r="109" spans="1:22" ht="39.75" customHeight="1">
      <c r="A109" s="133" t="s">
        <v>264</v>
      </c>
      <c r="B109" s="151"/>
      <c r="C109" s="49">
        <v>0</v>
      </c>
      <c r="D109" s="50"/>
      <c r="E109" s="49">
        <v>0</v>
      </c>
      <c r="F109" s="50"/>
      <c r="G109" s="49">
        <v>18033841000</v>
      </c>
      <c r="H109" s="50"/>
      <c r="I109" s="49">
        <v>18033841000</v>
      </c>
      <c r="J109" s="50"/>
      <c r="K109" s="49">
        <v>0</v>
      </c>
      <c r="L109" s="50"/>
      <c r="M109" s="49">
        <v>0</v>
      </c>
      <c r="N109" s="50"/>
      <c r="O109" s="49">
        <v>0</v>
      </c>
      <c r="P109" s="50"/>
      <c r="Q109" s="49">
        <v>0</v>
      </c>
    </row>
    <row r="110" spans="1:22" ht="39.75" customHeight="1">
      <c r="A110" s="133" t="s">
        <v>266</v>
      </c>
      <c r="B110" s="151"/>
      <c r="C110" s="49">
        <v>0</v>
      </c>
      <c r="D110" s="50"/>
      <c r="E110" s="49">
        <v>0</v>
      </c>
      <c r="F110" s="50"/>
      <c r="G110" s="49">
        <v>1798301000</v>
      </c>
      <c r="H110" s="50"/>
      <c r="I110" s="49">
        <v>1798301000</v>
      </c>
      <c r="J110" s="50"/>
      <c r="K110" s="49">
        <v>0</v>
      </c>
      <c r="L110" s="50"/>
      <c r="M110" s="49">
        <v>0</v>
      </c>
      <c r="N110" s="50"/>
      <c r="O110" s="49">
        <v>0</v>
      </c>
      <c r="P110" s="50"/>
      <c r="Q110" s="49">
        <v>0</v>
      </c>
    </row>
    <row r="111" spans="1:22" ht="39.75" customHeight="1">
      <c r="A111" s="133" t="s">
        <v>137</v>
      </c>
      <c r="B111" s="151"/>
      <c r="C111" s="49">
        <v>0</v>
      </c>
      <c r="D111" s="50"/>
      <c r="E111" s="49">
        <v>0</v>
      </c>
      <c r="F111" s="50"/>
      <c r="G111" s="49">
        <v>16781422000</v>
      </c>
      <c r="H111" s="50"/>
      <c r="I111" s="49">
        <v>16781422000</v>
      </c>
      <c r="J111" s="50"/>
      <c r="K111" s="49">
        <v>0</v>
      </c>
      <c r="L111" s="50"/>
      <c r="M111" s="49">
        <v>0</v>
      </c>
      <c r="N111" s="50"/>
      <c r="O111" s="49">
        <v>0</v>
      </c>
      <c r="P111" s="50"/>
      <c r="Q111" s="49">
        <v>0</v>
      </c>
    </row>
    <row r="112" spans="1:22" ht="39.75" customHeight="1">
      <c r="A112" s="133" t="s">
        <v>151</v>
      </c>
      <c r="B112" s="151"/>
      <c r="C112" s="49">
        <v>0</v>
      </c>
      <c r="D112" s="50"/>
      <c r="E112" s="49">
        <v>0</v>
      </c>
      <c r="F112" s="50"/>
      <c r="G112" s="49">
        <v>7665984000</v>
      </c>
      <c r="H112" s="50"/>
      <c r="I112" s="49">
        <v>7665984000</v>
      </c>
      <c r="J112" s="50"/>
      <c r="K112" s="49">
        <v>0</v>
      </c>
      <c r="L112" s="50"/>
      <c r="M112" s="49">
        <v>0</v>
      </c>
      <c r="N112" s="50"/>
      <c r="O112" s="49">
        <v>0</v>
      </c>
      <c r="P112" s="50"/>
      <c r="Q112" s="49">
        <v>0</v>
      </c>
    </row>
    <row r="113" spans="1:22" ht="39.75" customHeight="1" thickBot="1">
      <c r="A113" s="133" t="s">
        <v>147</v>
      </c>
      <c r="B113" s="151"/>
      <c r="C113" s="135">
        <v>0</v>
      </c>
      <c r="D113" s="50"/>
      <c r="E113" s="135">
        <v>0</v>
      </c>
      <c r="F113" s="50"/>
      <c r="G113" s="135">
        <v>48011548000</v>
      </c>
      <c r="H113" s="50"/>
      <c r="I113" s="135">
        <v>48011548000</v>
      </c>
      <c r="J113" s="50"/>
      <c r="K113" s="135">
        <v>0</v>
      </c>
      <c r="L113" s="50"/>
      <c r="M113" s="135">
        <v>0</v>
      </c>
      <c r="N113" s="50"/>
      <c r="O113" s="135">
        <v>0</v>
      </c>
      <c r="P113" s="50"/>
      <c r="Q113" s="135">
        <v>0</v>
      </c>
    </row>
    <row r="114" spans="1:22" ht="39.75" customHeight="1" thickBot="1">
      <c r="A114" s="157" t="s">
        <v>203</v>
      </c>
      <c r="B114" s="151"/>
      <c r="C114" s="155">
        <f>SUM(C98:C113)</f>
        <v>2425424000</v>
      </c>
      <c r="D114" s="50"/>
      <c r="E114" s="155">
        <f>SUM(E98:E113)</f>
        <v>313915992000</v>
      </c>
      <c r="F114" s="50"/>
      <c r="G114" s="155">
        <f>SUM(G98:G113)</f>
        <v>439590288555</v>
      </c>
      <c r="H114" s="50"/>
      <c r="I114" s="155">
        <f>SUM(I98:I113)</f>
        <v>125674296555</v>
      </c>
      <c r="J114" s="50"/>
      <c r="K114" s="155">
        <f>SUM(K98:K113)</f>
        <v>2425424000</v>
      </c>
      <c r="L114" s="50"/>
      <c r="M114" s="155">
        <f>SUM(M98:M113)</f>
        <v>313915992000</v>
      </c>
      <c r="N114" s="50"/>
      <c r="O114" s="155">
        <f>SUM(O98:O113)</f>
        <v>200009651264</v>
      </c>
      <c r="P114" s="50"/>
      <c r="Q114" s="155">
        <f>SUM(Q98:Q113)</f>
        <v>-113906340736</v>
      </c>
    </row>
    <row r="115" spans="1:22" ht="39.75" customHeight="1">
      <c r="A115" s="133"/>
      <c r="B115" s="151"/>
      <c r="C115" s="49"/>
      <c r="D115" s="50"/>
      <c r="E115" s="49"/>
      <c r="F115" s="50"/>
      <c r="G115" s="49"/>
      <c r="H115" s="50"/>
      <c r="I115" s="49"/>
      <c r="J115" s="50"/>
      <c r="K115" s="49"/>
      <c r="L115" s="50"/>
      <c r="M115" s="49"/>
      <c r="N115" s="50"/>
      <c r="O115" s="49"/>
      <c r="P115" s="50"/>
      <c r="Q115" s="49"/>
    </row>
    <row r="116" spans="1:22" ht="39.75" customHeight="1">
      <c r="A116" s="247" t="s">
        <v>0</v>
      </c>
      <c r="B116" s="247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</row>
    <row r="117" spans="1:22" ht="39.75" customHeight="1">
      <c r="A117" s="247" t="s">
        <v>84</v>
      </c>
      <c r="B117" s="247"/>
      <c r="C117" s="247"/>
      <c r="D117" s="247"/>
      <c r="E117" s="247"/>
      <c r="F117" s="247"/>
      <c r="G117" s="247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</row>
    <row r="118" spans="1:22" ht="39.75" customHeight="1">
      <c r="A118" s="247" t="s">
        <v>405</v>
      </c>
      <c r="B118" s="247"/>
      <c r="C118" s="247"/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</row>
    <row r="119" spans="1:22" ht="39.75" customHeight="1">
      <c r="A119" s="128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</row>
    <row r="120" spans="1:22" ht="39.75" customHeight="1">
      <c r="A120" s="250" t="s">
        <v>205</v>
      </c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1:22" ht="39.75" customHeight="1">
      <c r="A121" s="129"/>
      <c r="B121" s="129"/>
      <c r="C121" s="270" t="s">
        <v>167</v>
      </c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  <c r="O121" s="270"/>
      <c r="P121" s="270"/>
      <c r="Q121" s="270"/>
    </row>
    <row r="122" spans="1:22" ht="39.75" customHeight="1" thickBot="1">
      <c r="A122" s="70"/>
      <c r="B122" s="70"/>
      <c r="C122" s="264" t="s">
        <v>406</v>
      </c>
      <c r="D122" s="264"/>
      <c r="E122" s="264"/>
      <c r="F122" s="264"/>
      <c r="G122" s="264"/>
      <c r="H122" s="264"/>
      <c r="I122" s="264"/>
      <c r="J122" s="126"/>
      <c r="K122" s="289" t="s">
        <v>407</v>
      </c>
      <c r="L122" s="289"/>
      <c r="M122" s="289"/>
      <c r="N122" s="289"/>
      <c r="O122" s="289"/>
      <c r="P122" s="289"/>
      <c r="Q122" s="289"/>
    </row>
    <row r="123" spans="1:22" ht="39.75" customHeight="1" thickBot="1">
      <c r="A123" s="127" t="s">
        <v>85</v>
      </c>
      <c r="B123" s="100"/>
      <c r="C123" s="127" t="s">
        <v>6</v>
      </c>
      <c r="D123" s="31"/>
      <c r="E123" s="127" t="s">
        <v>8</v>
      </c>
      <c r="F123" s="31"/>
      <c r="G123" s="127" t="s">
        <v>98</v>
      </c>
      <c r="H123" s="31"/>
      <c r="I123" s="127" t="s">
        <v>156</v>
      </c>
      <c r="J123" s="124"/>
      <c r="K123" s="127" t="s">
        <v>6</v>
      </c>
      <c r="L123" s="31"/>
      <c r="M123" s="127" t="s">
        <v>8</v>
      </c>
      <c r="N123" s="31"/>
      <c r="O123" s="127" t="s">
        <v>98</v>
      </c>
      <c r="P123" s="31"/>
      <c r="Q123" s="127" t="s">
        <v>156</v>
      </c>
    </row>
    <row r="124" spans="1:22" ht="39.75" customHeight="1">
      <c r="A124" s="158" t="s">
        <v>204</v>
      </c>
      <c r="B124" s="151"/>
      <c r="C124" s="159">
        <f>SUM(C114)</f>
        <v>2425424000</v>
      </c>
      <c r="D124" s="50"/>
      <c r="E124" s="159">
        <f>SUM(E114)</f>
        <v>313915992000</v>
      </c>
      <c r="F124" s="50"/>
      <c r="G124" s="159">
        <f>SUM(G114)</f>
        <v>439590288555</v>
      </c>
      <c r="H124" s="50"/>
      <c r="I124" s="159">
        <f>SUM(I114)</f>
        <v>125674296555</v>
      </c>
      <c r="J124" s="50"/>
      <c r="K124" s="159">
        <f>SUM(K114)</f>
        <v>2425424000</v>
      </c>
      <c r="L124" s="50"/>
      <c r="M124" s="159">
        <f>SUM(M114)</f>
        <v>313915992000</v>
      </c>
      <c r="N124" s="50"/>
      <c r="O124" s="159">
        <f>SUM(O114)</f>
        <v>200009651264</v>
      </c>
      <c r="P124" s="50"/>
      <c r="Q124" s="159">
        <f>SUM(Q114)</f>
        <v>-113906340736</v>
      </c>
    </row>
    <row r="125" spans="1:22" ht="39.75" customHeight="1">
      <c r="A125" s="34" t="s">
        <v>132</v>
      </c>
      <c r="B125" s="38"/>
      <c r="C125" s="36">
        <v>0</v>
      </c>
      <c r="D125" s="32"/>
      <c r="E125" s="36">
        <v>0</v>
      </c>
      <c r="F125" s="32"/>
      <c r="G125" s="36">
        <v>11079473000</v>
      </c>
      <c r="H125" s="32"/>
      <c r="I125" s="49">
        <v>11079473000</v>
      </c>
      <c r="J125" s="32"/>
      <c r="K125" s="36">
        <v>0</v>
      </c>
      <c r="L125" s="32"/>
      <c r="M125" s="36">
        <v>0</v>
      </c>
      <c r="N125" s="32"/>
      <c r="O125" s="36">
        <v>0</v>
      </c>
      <c r="P125" s="32"/>
      <c r="Q125" s="49">
        <v>0</v>
      </c>
      <c r="S125" s="92">
        <f t="shared" ref="S125:S169" si="4">O125-M125</f>
        <v>0</v>
      </c>
      <c r="T125" s="92">
        <f t="shared" ref="T125:T169" si="5">S125-Q125</f>
        <v>0</v>
      </c>
      <c r="U125" s="92">
        <f t="shared" ref="U125:U169" si="6">G125-E125</f>
        <v>11079473000</v>
      </c>
      <c r="V125" s="92">
        <f t="shared" ref="V125:V169" si="7">U125-I125</f>
        <v>0</v>
      </c>
    </row>
    <row r="126" spans="1:22" ht="39.75" customHeight="1">
      <c r="A126" s="133" t="s">
        <v>247</v>
      </c>
      <c r="B126" s="151"/>
      <c r="C126" s="49">
        <v>0</v>
      </c>
      <c r="D126" s="50"/>
      <c r="E126" s="49">
        <v>0</v>
      </c>
      <c r="F126" s="50"/>
      <c r="G126" s="49">
        <v>-202274000</v>
      </c>
      <c r="H126" s="50"/>
      <c r="I126" s="49">
        <v>-202274000</v>
      </c>
      <c r="J126" s="50"/>
      <c r="K126" s="49">
        <v>0</v>
      </c>
      <c r="L126" s="50"/>
      <c r="M126" s="49">
        <v>0</v>
      </c>
      <c r="N126" s="50"/>
      <c r="O126" s="49">
        <v>0</v>
      </c>
      <c r="P126" s="50"/>
      <c r="Q126" s="49">
        <v>0</v>
      </c>
      <c r="S126" s="92">
        <f t="shared" si="4"/>
        <v>0</v>
      </c>
      <c r="T126" s="92">
        <f t="shared" si="5"/>
        <v>0</v>
      </c>
      <c r="U126" s="92">
        <f t="shared" si="6"/>
        <v>-202274000</v>
      </c>
      <c r="V126" s="92">
        <f t="shared" si="7"/>
        <v>0</v>
      </c>
    </row>
    <row r="127" spans="1:22" ht="39.75" customHeight="1">
      <c r="A127" s="34" t="s">
        <v>142</v>
      </c>
      <c r="B127" s="38"/>
      <c r="C127" s="36">
        <v>0</v>
      </c>
      <c r="D127" s="32"/>
      <c r="E127" s="36">
        <v>0</v>
      </c>
      <c r="F127" s="32"/>
      <c r="G127" s="36">
        <v>4290429000</v>
      </c>
      <c r="H127" s="32"/>
      <c r="I127" s="49">
        <v>4290429000</v>
      </c>
      <c r="J127" s="32"/>
      <c r="K127" s="36">
        <v>0</v>
      </c>
      <c r="L127" s="32"/>
      <c r="M127" s="36">
        <v>0</v>
      </c>
      <c r="N127" s="32"/>
      <c r="O127" s="36">
        <v>0</v>
      </c>
      <c r="P127" s="32"/>
      <c r="Q127" s="49">
        <v>0</v>
      </c>
      <c r="S127" s="92">
        <f t="shared" si="4"/>
        <v>0</v>
      </c>
      <c r="T127" s="92">
        <f t="shared" si="5"/>
        <v>0</v>
      </c>
      <c r="U127" s="92">
        <f t="shared" si="6"/>
        <v>4290429000</v>
      </c>
      <c r="V127" s="92">
        <f t="shared" si="7"/>
        <v>0</v>
      </c>
    </row>
    <row r="128" spans="1:22" ht="39.75" customHeight="1">
      <c r="A128" s="133" t="s">
        <v>134</v>
      </c>
      <c r="B128" s="151"/>
      <c r="C128" s="49">
        <v>0</v>
      </c>
      <c r="D128" s="50"/>
      <c r="E128" s="49">
        <v>0</v>
      </c>
      <c r="F128" s="50"/>
      <c r="G128" s="49">
        <v>6312302000</v>
      </c>
      <c r="H128" s="50"/>
      <c r="I128" s="49">
        <v>6312302000</v>
      </c>
      <c r="J128" s="50"/>
      <c r="K128" s="49">
        <v>0</v>
      </c>
      <c r="L128" s="50"/>
      <c r="M128" s="49">
        <v>0</v>
      </c>
      <c r="N128" s="50"/>
      <c r="O128" s="49">
        <v>0</v>
      </c>
      <c r="P128" s="50"/>
      <c r="Q128" s="49">
        <v>0</v>
      </c>
      <c r="S128" s="92">
        <f t="shared" si="4"/>
        <v>0</v>
      </c>
      <c r="T128" s="92">
        <f t="shared" si="5"/>
        <v>0</v>
      </c>
      <c r="U128" s="92">
        <f t="shared" si="6"/>
        <v>6312302000</v>
      </c>
      <c r="V128" s="92">
        <f t="shared" si="7"/>
        <v>0</v>
      </c>
    </row>
    <row r="129" spans="1:22" ht="39.75" customHeight="1">
      <c r="A129" s="34" t="s">
        <v>135</v>
      </c>
      <c r="B129" s="38"/>
      <c r="C129" s="36">
        <v>0</v>
      </c>
      <c r="D129" s="32"/>
      <c r="E129" s="36">
        <v>0</v>
      </c>
      <c r="F129" s="32"/>
      <c r="G129" s="36">
        <v>13463457000</v>
      </c>
      <c r="H129" s="32"/>
      <c r="I129" s="49">
        <v>13463457000</v>
      </c>
      <c r="J129" s="32"/>
      <c r="K129" s="36">
        <v>0</v>
      </c>
      <c r="L129" s="32"/>
      <c r="M129" s="36">
        <v>0</v>
      </c>
      <c r="N129" s="32"/>
      <c r="O129" s="36">
        <v>0</v>
      </c>
      <c r="P129" s="32"/>
      <c r="Q129" s="49">
        <v>0</v>
      </c>
      <c r="S129" s="92">
        <f t="shared" si="4"/>
        <v>0</v>
      </c>
      <c r="T129" s="92">
        <f t="shared" si="5"/>
        <v>0</v>
      </c>
      <c r="U129" s="92">
        <f t="shared" si="6"/>
        <v>13463457000</v>
      </c>
      <c r="V129" s="92">
        <f t="shared" si="7"/>
        <v>0</v>
      </c>
    </row>
    <row r="130" spans="1:22" ht="39.75" customHeight="1">
      <c r="A130" s="34" t="s">
        <v>103</v>
      </c>
      <c r="B130" s="38"/>
      <c r="C130" s="36">
        <v>0</v>
      </c>
      <c r="D130" s="32"/>
      <c r="E130" s="36">
        <v>0</v>
      </c>
      <c r="F130" s="32"/>
      <c r="G130" s="36">
        <v>176460000</v>
      </c>
      <c r="H130" s="32"/>
      <c r="I130" s="49">
        <v>176460000</v>
      </c>
      <c r="J130" s="32"/>
      <c r="K130" s="36">
        <v>0</v>
      </c>
      <c r="L130" s="32"/>
      <c r="M130" s="36">
        <v>0</v>
      </c>
      <c r="N130" s="32"/>
      <c r="O130" s="36">
        <v>0</v>
      </c>
      <c r="P130" s="32"/>
      <c r="Q130" s="49">
        <v>0</v>
      </c>
      <c r="S130" s="92">
        <f t="shared" si="4"/>
        <v>0</v>
      </c>
      <c r="T130" s="92">
        <f t="shared" si="5"/>
        <v>0</v>
      </c>
      <c r="U130" s="92">
        <f t="shared" si="6"/>
        <v>176460000</v>
      </c>
      <c r="V130" s="92">
        <f t="shared" si="7"/>
        <v>0</v>
      </c>
    </row>
    <row r="131" spans="1:22" ht="39.75" customHeight="1">
      <c r="A131" s="34" t="s">
        <v>253</v>
      </c>
      <c r="B131" s="38"/>
      <c r="C131" s="32">
        <v>0</v>
      </c>
      <c r="D131" s="32"/>
      <c r="E131" s="32">
        <v>0</v>
      </c>
      <c r="F131" s="32"/>
      <c r="G131" s="32">
        <v>690000</v>
      </c>
      <c r="H131" s="32"/>
      <c r="I131" s="50">
        <v>690000</v>
      </c>
      <c r="J131" s="32"/>
      <c r="K131" s="32">
        <v>0</v>
      </c>
      <c r="L131" s="32"/>
      <c r="M131" s="32">
        <v>0</v>
      </c>
      <c r="N131" s="32"/>
      <c r="O131" s="32">
        <v>0</v>
      </c>
      <c r="P131" s="32"/>
      <c r="Q131" s="50">
        <v>0</v>
      </c>
      <c r="S131" s="92">
        <f t="shared" si="4"/>
        <v>0</v>
      </c>
      <c r="T131" s="92">
        <f t="shared" si="5"/>
        <v>0</v>
      </c>
      <c r="U131" s="92">
        <f t="shared" si="6"/>
        <v>690000</v>
      </c>
      <c r="V131" s="92">
        <f t="shared" si="7"/>
        <v>0</v>
      </c>
    </row>
    <row r="132" spans="1:22" ht="39.75" customHeight="1">
      <c r="A132" s="133" t="s">
        <v>254</v>
      </c>
      <c r="B132" s="151"/>
      <c r="C132" s="49">
        <v>0</v>
      </c>
      <c r="D132" s="49"/>
      <c r="E132" s="49">
        <v>0</v>
      </c>
      <c r="F132" s="49"/>
      <c r="G132" s="49">
        <v>4645432000</v>
      </c>
      <c r="H132" s="49"/>
      <c r="I132" s="49">
        <v>4645432000</v>
      </c>
      <c r="J132" s="49"/>
      <c r="K132" s="49">
        <v>0</v>
      </c>
      <c r="L132" s="49"/>
      <c r="M132" s="49">
        <v>0</v>
      </c>
      <c r="N132" s="49"/>
      <c r="O132" s="49">
        <v>0</v>
      </c>
      <c r="P132" s="49"/>
      <c r="Q132" s="49">
        <v>0</v>
      </c>
      <c r="S132" s="92">
        <f t="shared" si="4"/>
        <v>0</v>
      </c>
      <c r="T132" s="92">
        <f t="shared" si="5"/>
        <v>0</v>
      </c>
      <c r="U132" s="92">
        <f t="shared" si="6"/>
        <v>4645432000</v>
      </c>
      <c r="V132" s="92">
        <f t="shared" si="7"/>
        <v>0</v>
      </c>
    </row>
    <row r="133" spans="1:22" ht="39.75" customHeight="1">
      <c r="A133" s="133" t="s">
        <v>255</v>
      </c>
      <c r="B133" s="151"/>
      <c r="C133" s="49">
        <v>0</v>
      </c>
      <c r="D133" s="50"/>
      <c r="E133" s="49">
        <v>0</v>
      </c>
      <c r="F133" s="50"/>
      <c r="G133" s="49">
        <v>8097715000</v>
      </c>
      <c r="H133" s="50"/>
      <c r="I133" s="49">
        <v>8097715000</v>
      </c>
      <c r="J133" s="50"/>
      <c r="K133" s="49">
        <v>0</v>
      </c>
      <c r="L133" s="50"/>
      <c r="M133" s="49">
        <v>0</v>
      </c>
      <c r="N133" s="50"/>
      <c r="O133" s="49">
        <v>0</v>
      </c>
      <c r="P133" s="50"/>
      <c r="Q133" s="49">
        <v>0</v>
      </c>
      <c r="S133" s="92">
        <f t="shared" si="4"/>
        <v>0</v>
      </c>
      <c r="T133" s="92">
        <f t="shared" si="5"/>
        <v>0</v>
      </c>
      <c r="U133" s="92">
        <f t="shared" si="6"/>
        <v>8097715000</v>
      </c>
      <c r="V133" s="92">
        <f t="shared" si="7"/>
        <v>0</v>
      </c>
    </row>
    <row r="134" spans="1:22" ht="39.75" customHeight="1">
      <c r="A134" s="34" t="s">
        <v>328</v>
      </c>
      <c r="B134" s="38"/>
      <c r="C134" s="36">
        <v>0</v>
      </c>
      <c r="D134" s="32"/>
      <c r="E134" s="36">
        <v>0</v>
      </c>
      <c r="F134" s="32"/>
      <c r="G134" s="36">
        <v>-693697000</v>
      </c>
      <c r="H134" s="32"/>
      <c r="I134" s="49">
        <v>-693697000</v>
      </c>
      <c r="J134" s="32"/>
      <c r="K134" s="36">
        <v>0</v>
      </c>
      <c r="L134" s="32"/>
      <c r="M134" s="36">
        <v>0</v>
      </c>
      <c r="N134" s="32"/>
      <c r="O134" s="36">
        <v>0</v>
      </c>
      <c r="P134" s="32"/>
      <c r="Q134" s="49">
        <v>0</v>
      </c>
      <c r="S134" s="92">
        <f t="shared" si="4"/>
        <v>0</v>
      </c>
      <c r="T134" s="92">
        <f t="shared" si="5"/>
        <v>0</v>
      </c>
      <c r="U134" s="92">
        <f t="shared" si="6"/>
        <v>-693697000</v>
      </c>
      <c r="V134" s="92">
        <f t="shared" si="7"/>
        <v>0</v>
      </c>
    </row>
    <row r="135" spans="1:22" ht="39.75" customHeight="1">
      <c r="A135" s="34" t="s">
        <v>256</v>
      </c>
      <c r="B135" s="38"/>
      <c r="C135" s="36">
        <v>0</v>
      </c>
      <c r="D135" s="32"/>
      <c r="E135" s="36">
        <v>0</v>
      </c>
      <c r="F135" s="32"/>
      <c r="G135" s="36">
        <v>2807872000</v>
      </c>
      <c r="H135" s="32"/>
      <c r="I135" s="49">
        <v>2807872000</v>
      </c>
      <c r="J135" s="32"/>
      <c r="K135" s="36">
        <v>0</v>
      </c>
      <c r="L135" s="32"/>
      <c r="M135" s="36">
        <v>0</v>
      </c>
      <c r="N135" s="32"/>
      <c r="O135" s="36">
        <v>0</v>
      </c>
      <c r="P135" s="32"/>
      <c r="Q135" s="49">
        <v>0</v>
      </c>
      <c r="S135" s="92">
        <f t="shared" si="4"/>
        <v>0</v>
      </c>
      <c r="T135" s="92">
        <f t="shared" si="5"/>
        <v>0</v>
      </c>
      <c r="U135" s="92">
        <f t="shared" si="6"/>
        <v>2807872000</v>
      </c>
      <c r="V135" s="92">
        <f t="shared" si="7"/>
        <v>0</v>
      </c>
    </row>
    <row r="136" spans="1:22" ht="39.75" customHeight="1">
      <c r="A136" s="133" t="s">
        <v>327</v>
      </c>
      <c r="B136" s="151"/>
      <c r="C136" s="49">
        <v>0</v>
      </c>
      <c r="D136" s="50"/>
      <c r="E136" s="49">
        <v>0</v>
      </c>
      <c r="F136" s="50"/>
      <c r="G136" s="49">
        <v>-1056973000</v>
      </c>
      <c r="H136" s="50"/>
      <c r="I136" s="49">
        <v>-1056973000</v>
      </c>
      <c r="J136" s="50"/>
      <c r="K136" s="49">
        <v>0</v>
      </c>
      <c r="L136" s="50"/>
      <c r="M136" s="49">
        <v>0</v>
      </c>
      <c r="N136" s="50"/>
      <c r="O136" s="49">
        <v>0</v>
      </c>
      <c r="P136" s="50"/>
      <c r="Q136" s="49">
        <v>0</v>
      </c>
      <c r="S136" s="92">
        <f t="shared" si="4"/>
        <v>0</v>
      </c>
      <c r="T136" s="92">
        <f t="shared" si="5"/>
        <v>0</v>
      </c>
      <c r="U136" s="92">
        <f t="shared" si="6"/>
        <v>-1056973000</v>
      </c>
      <c r="V136" s="92">
        <f t="shared" si="7"/>
        <v>0</v>
      </c>
    </row>
    <row r="137" spans="1:22" ht="39.75" customHeight="1">
      <c r="A137" s="34" t="s">
        <v>146</v>
      </c>
      <c r="B137" s="38"/>
      <c r="C137" s="36">
        <v>0</v>
      </c>
      <c r="D137" s="32"/>
      <c r="E137" s="36">
        <v>0</v>
      </c>
      <c r="F137" s="32"/>
      <c r="G137" s="36">
        <v>219976000</v>
      </c>
      <c r="H137" s="32"/>
      <c r="I137" s="49">
        <v>219976000</v>
      </c>
      <c r="J137" s="32"/>
      <c r="K137" s="36">
        <v>0</v>
      </c>
      <c r="L137" s="32"/>
      <c r="M137" s="36">
        <v>0</v>
      </c>
      <c r="N137" s="32"/>
      <c r="O137" s="36">
        <v>0</v>
      </c>
      <c r="P137" s="32"/>
      <c r="Q137" s="49">
        <v>0</v>
      </c>
      <c r="S137" s="92">
        <f t="shared" si="4"/>
        <v>0</v>
      </c>
      <c r="T137" s="92">
        <f t="shared" si="5"/>
        <v>0</v>
      </c>
      <c r="U137" s="92">
        <f t="shared" si="6"/>
        <v>219976000</v>
      </c>
      <c r="V137" s="92">
        <f t="shared" si="7"/>
        <v>0</v>
      </c>
    </row>
    <row r="138" spans="1:22" ht="39.75" customHeight="1">
      <c r="A138" s="34" t="s">
        <v>119</v>
      </c>
      <c r="B138" s="38"/>
      <c r="C138" s="36">
        <v>0</v>
      </c>
      <c r="D138" s="32"/>
      <c r="E138" s="36">
        <v>0</v>
      </c>
      <c r="F138" s="32"/>
      <c r="G138" s="36">
        <v>574188000</v>
      </c>
      <c r="H138" s="32"/>
      <c r="I138" s="49">
        <v>574188000</v>
      </c>
      <c r="J138" s="32"/>
      <c r="K138" s="36">
        <v>0</v>
      </c>
      <c r="L138" s="32"/>
      <c r="M138" s="36">
        <v>0</v>
      </c>
      <c r="N138" s="32"/>
      <c r="O138" s="36">
        <v>0</v>
      </c>
      <c r="P138" s="32"/>
      <c r="Q138" s="49">
        <v>0</v>
      </c>
      <c r="S138" s="92">
        <f t="shared" si="4"/>
        <v>0</v>
      </c>
      <c r="T138" s="92">
        <f t="shared" si="5"/>
        <v>0</v>
      </c>
      <c r="U138" s="92">
        <f t="shared" si="6"/>
        <v>574188000</v>
      </c>
      <c r="V138" s="92">
        <f t="shared" si="7"/>
        <v>0</v>
      </c>
    </row>
    <row r="139" spans="1:22" ht="39.75" customHeight="1">
      <c r="A139" s="34" t="s">
        <v>316</v>
      </c>
      <c r="B139" s="38"/>
      <c r="C139" s="36">
        <v>0</v>
      </c>
      <c r="D139" s="32"/>
      <c r="E139" s="36">
        <v>0</v>
      </c>
      <c r="F139" s="32"/>
      <c r="G139" s="36">
        <v>2318172000</v>
      </c>
      <c r="H139" s="32"/>
      <c r="I139" s="49">
        <v>2318172000</v>
      </c>
      <c r="J139" s="32"/>
      <c r="K139" s="36">
        <v>0</v>
      </c>
      <c r="L139" s="32"/>
      <c r="M139" s="36">
        <v>0</v>
      </c>
      <c r="N139" s="32"/>
      <c r="O139" s="36">
        <v>0</v>
      </c>
      <c r="P139" s="32"/>
      <c r="Q139" s="49">
        <v>0</v>
      </c>
      <c r="S139" s="92">
        <f t="shared" si="4"/>
        <v>0</v>
      </c>
      <c r="T139" s="92">
        <f t="shared" si="5"/>
        <v>0</v>
      </c>
      <c r="U139" s="92">
        <f t="shared" si="6"/>
        <v>2318172000</v>
      </c>
      <c r="V139" s="92">
        <f t="shared" si="7"/>
        <v>0</v>
      </c>
    </row>
    <row r="140" spans="1:22" ht="39.75" customHeight="1">
      <c r="A140" s="34" t="s">
        <v>257</v>
      </c>
      <c r="B140" s="38"/>
      <c r="C140" s="36">
        <v>0</v>
      </c>
      <c r="D140" s="32"/>
      <c r="E140" s="36">
        <v>0</v>
      </c>
      <c r="F140" s="32"/>
      <c r="G140" s="36">
        <v>48000000</v>
      </c>
      <c r="H140" s="32"/>
      <c r="I140" s="49">
        <v>48000000</v>
      </c>
      <c r="J140" s="32"/>
      <c r="K140" s="36">
        <v>0</v>
      </c>
      <c r="L140" s="32"/>
      <c r="M140" s="36">
        <v>0</v>
      </c>
      <c r="N140" s="32"/>
      <c r="O140" s="36">
        <v>0</v>
      </c>
      <c r="P140" s="32"/>
      <c r="Q140" s="49">
        <v>0</v>
      </c>
      <c r="S140" s="92">
        <f t="shared" si="4"/>
        <v>0</v>
      </c>
      <c r="T140" s="92">
        <f t="shared" si="5"/>
        <v>0</v>
      </c>
      <c r="U140" s="92">
        <f t="shared" si="6"/>
        <v>48000000</v>
      </c>
      <c r="V140" s="92">
        <f t="shared" si="7"/>
        <v>0</v>
      </c>
    </row>
    <row r="141" spans="1:22" ht="39.75" customHeight="1" thickBot="1">
      <c r="A141" s="34" t="s">
        <v>125</v>
      </c>
      <c r="B141" s="38"/>
      <c r="C141" s="33">
        <v>0</v>
      </c>
      <c r="D141" s="32"/>
      <c r="E141" s="33">
        <v>0</v>
      </c>
      <c r="F141" s="32"/>
      <c r="G141" s="33">
        <v>5850000</v>
      </c>
      <c r="H141" s="32"/>
      <c r="I141" s="135">
        <v>5850000</v>
      </c>
      <c r="J141" s="32"/>
      <c r="K141" s="33">
        <v>0</v>
      </c>
      <c r="L141" s="32"/>
      <c r="M141" s="33">
        <v>0</v>
      </c>
      <c r="N141" s="32"/>
      <c r="O141" s="33">
        <v>0</v>
      </c>
      <c r="P141" s="32"/>
      <c r="Q141" s="135">
        <v>0</v>
      </c>
      <c r="S141" s="92">
        <f t="shared" si="4"/>
        <v>0</v>
      </c>
      <c r="T141" s="92">
        <f t="shared" si="5"/>
        <v>0</v>
      </c>
      <c r="U141" s="92">
        <f t="shared" si="6"/>
        <v>5850000</v>
      </c>
      <c r="V141" s="92">
        <f t="shared" si="7"/>
        <v>0</v>
      </c>
    </row>
    <row r="142" spans="1:22" ht="39.75" customHeight="1" thickBot="1">
      <c r="A142" s="157" t="s">
        <v>203</v>
      </c>
      <c r="B142" s="38"/>
      <c r="C142" s="44">
        <f>SUM(C124:C141)</f>
        <v>2425424000</v>
      </c>
      <c r="D142" s="42"/>
      <c r="E142" s="44">
        <f>SUM(E124:E141)</f>
        <v>313915992000</v>
      </c>
      <c r="F142" s="42"/>
      <c r="G142" s="44">
        <f>SUM(G124:G141)</f>
        <v>491677360555</v>
      </c>
      <c r="H142" s="42"/>
      <c r="I142" s="44">
        <f>SUM(I124:I141)</f>
        <v>177761368555</v>
      </c>
      <c r="J142" s="42"/>
      <c r="K142" s="44">
        <f>SUM(K124:K141)</f>
        <v>2425424000</v>
      </c>
      <c r="L142" s="42"/>
      <c r="M142" s="44">
        <f>SUM(M124:M141)</f>
        <v>313915992000</v>
      </c>
      <c r="N142" s="42"/>
      <c r="O142" s="44">
        <f>SUM(O124:O141)</f>
        <v>200009651264</v>
      </c>
      <c r="P142" s="42"/>
      <c r="Q142" s="44">
        <f>SUM(Q124:Q141)</f>
        <v>-113906340736</v>
      </c>
    </row>
    <row r="143" spans="1:22" ht="39.75" customHeight="1">
      <c r="A143" s="34"/>
      <c r="B143" s="38"/>
      <c r="C143" s="36"/>
      <c r="D143" s="32"/>
      <c r="E143" s="36"/>
      <c r="F143" s="32"/>
      <c r="G143" s="36"/>
      <c r="H143" s="32"/>
      <c r="I143" s="36"/>
      <c r="J143" s="32"/>
      <c r="K143" s="36"/>
      <c r="L143" s="32"/>
      <c r="M143" s="36"/>
      <c r="N143" s="32"/>
      <c r="O143" s="36"/>
      <c r="P143" s="32"/>
      <c r="Q143" s="36"/>
    </row>
    <row r="144" spans="1:22" ht="39.75" customHeight="1">
      <c r="A144" s="247" t="s">
        <v>0</v>
      </c>
      <c r="B144" s="247"/>
      <c r="C144" s="247"/>
      <c r="D144" s="247"/>
      <c r="E144" s="247"/>
      <c r="F144" s="247"/>
      <c r="G144" s="247"/>
      <c r="H144" s="247"/>
      <c r="I144" s="247"/>
      <c r="J144" s="247"/>
      <c r="K144" s="247"/>
      <c r="L144" s="247"/>
      <c r="M144" s="247"/>
      <c r="N144" s="247"/>
      <c r="O144" s="247"/>
      <c r="P144" s="247"/>
      <c r="Q144" s="247"/>
    </row>
    <row r="145" spans="1:22" ht="39.75" customHeight="1">
      <c r="A145" s="247" t="s">
        <v>84</v>
      </c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  <c r="O145" s="247"/>
      <c r="P145" s="247"/>
      <c r="Q145" s="247"/>
    </row>
    <row r="146" spans="1:22" ht="39.75" customHeight="1">
      <c r="A146" s="247" t="s">
        <v>405</v>
      </c>
      <c r="B146" s="247"/>
      <c r="C146" s="247"/>
      <c r="D146" s="247"/>
      <c r="E146" s="247"/>
      <c r="F146" s="247"/>
      <c r="G146" s="247"/>
      <c r="H146" s="247"/>
      <c r="I146" s="247"/>
      <c r="J146" s="247"/>
      <c r="K146" s="247"/>
      <c r="L146" s="247"/>
      <c r="M146" s="247"/>
      <c r="N146" s="247"/>
      <c r="O146" s="247"/>
      <c r="P146" s="247"/>
      <c r="Q146" s="247"/>
    </row>
    <row r="147" spans="1:22" ht="39.75" customHeight="1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</row>
    <row r="148" spans="1:22" ht="39.75" customHeight="1">
      <c r="A148" s="250" t="s">
        <v>205</v>
      </c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1:22" ht="39.75" customHeight="1">
      <c r="A149" s="129"/>
      <c r="B149" s="129"/>
      <c r="C149" s="270" t="s">
        <v>167</v>
      </c>
      <c r="D149" s="270"/>
      <c r="E149" s="270"/>
      <c r="F149" s="270"/>
      <c r="G149" s="270"/>
      <c r="H149" s="270"/>
      <c r="I149" s="270"/>
      <c r="J149" s="270"/>
      <c r="K149" s="270"/>
      <c r="L149" s="270"/>
      <c r="M149" s="270"/>
      <c r="N149" s="270"/>
      <c r="O149" s="270"/>
      <c r="P149" s="270"/>
      <c r="Q149" s="270"/>
    </row>
    <row r="150" spans="1:22" ht="39.75" customHeight="1" thickBot="1">
      <c r="A150" s="70"/>
      <c r="B150" s="70"/>
      <c r="C150" s="264" t="s">
        <v>406</v>
      </c>
      <c r="D150" s="264"/>
      <c r="E150" s="264"/>
      <c r="F150" s="264"/>
      <c r="G150" s="264"/>
      <c r="H150" s="264"/>
      <c r="I150" s="264"/>
      <c r="J150" s="126"/>
      <c r="K150" s="289" t="s">
        <v>407</v>
      </c>
      <c r="L150" s="289"/>
      <c r="M150" s="289"/>
      <c r="N150" s="289"/>
      <c r="O150" s="289"/>
      <c r="P150" s="289"/>
      <c r="Q150" s="289"/>
    </row>
    <row r="151" spans="1:22" ht="39.75" customHeight="1" thickBot="1">
      <c r="A151" s="127" t="s">
        <v>85</v>
      </c>
      <c r="B151" s="100"/>
      <c r="C151" s="127" t="s">
        <v>6</v>
      </c>
      <c r="D151" s="31"/>
      <c r="E151" s="127" t="s">
        <v>8</v>
      </c>
      <c r="F151" s="31"/>
      <c r="G151" s="127" t="s">
        <v>98</v>
      </c>
      <c r="H151" s="31"/>
      <c r="I151" s="127" t="s">
        <v>156</v>
      </c>
      <c r="J151" s="124"/>
      <c r="K151" s="127" t="s">
        <v>6</v>
      </c>
      <c r="L151" s="31"/>
      <c r="M151" s="127" t="s">
        <v>8</v>
      </c>
      <c r="N151" s="31"/>
      <c r="O151" s="127" t="s">
        <v>98</v>
      </c>
      <c r="P151" s="31"/>
      <c r="Q151" s="127" t="s">
        <v>156</v>
      </c>
    </row>
    <row r="152" spans="1:22" ht="34.15" customHeight="1">
      <c r="A152" s="158" t="s">
        <v>204</v>
      </c>
      <c r="B152" s="38"/>
      <c r="C152" s="43">
        <f>SUM(C142)</f>
        <v>2425424000</v>
      </c>
      <c r="D152" s="32"/>
      <c r="E152" s="43">
        <f>SUM(E142)</f>
        <v>313915992000</v>
      </c>
      <c r="F152" s="32"/>
      <c r="G152" s="43">
        <f>SUM(G142)</f>
        <v>491677360555</v>
      </c>
      <c r="H152" s="32"/>
      <c r="I152" s="43">
        <f>SUM(I142)</f>
        <v>177761368555</v>
      </c>
      <c r="J152" s="32"/>
      <c r="K152" s="43">
        <f>SUM(K142)</f>
        <v>2425424000</v>
      </c>
      <c r="L152" s="32"/>
      <c r="M152" s="43">
        <f>SUM(M142)</f>
        <v>313915992000</v>
      </c>
      <c r="N152" s="32"/>
      <c r="O152" s="43">
        <f>SUM(O142)</f>
        <v>200009651264</v>
      </c>
      <c r="P152" s="32"/>
      <c r="Q152" s="43">
        <f>SUM(Q142)</f>
        <v>-113906340736</v>
      </c>
    </row>
    <row r="153" spans="1:22" ht="39.75" customHeight="1">
      <c r="A153" s="133" t="s">
        <v>129</v>
      </c>
      <c r="B153" s="151"/>
      <c r="C153" s="49">
        <v>0</v>
      </c>
      <c r="D153" s="50"/>
      <c r="E153" s="49">
        <v>0</v>
      </c>
      <c r="F153" s="50"/>
      <c r="G153" s="49">
        <v>1106125000</v>
      </c>
      <c r="H153" s="50"/>
      <c r="I153" s="36">
        <v>1106125000</v>
      </c>
      <c r="J153" s="50"/>
      <c r="K153" s="49">
        <v>0</v>
      </c>
      <c r="L153" s="50"/>
      <c r="M153" s="49">
        <v>0</v>
      </c>
      <c r="N153" s="50"/>
      <c r="O153" s="49">
        <v>0</v>
      </c>
      <c r="P153" s="50"/>
      <c r="Q153" s="36">
        <v>0</v>
      </c>
      <c r="S153" s="92">
        <f t="shared" si="4"/>
        <v>0</v>
      </c>
      <c r="T153" s="92">
        <f t="shared" si="5"/>
        <v>0</v>
      </c>
      <c r="U153" s="92">
        <f t="shared" si="6"/>
        <v>1106125000</v>
      </c>
      <c r="V153" s="92">
        <f t="shared" si="7"/>
        <v>0</v>
      </c>
    </row>
    <row r="154" spans="1:22" ht="39.75" customHeight="1">
      <c r="A154" s="133" t="s">
        <v>258</v>
      </c>
      <c r="B154" s="151"/>
      <c r="C154" s="49">
        <v>0</v>
      </c>
      <c r="D154" s="50"/>
      <c r="E154" s="49">
        <v>0</v>
      </c>
      <c r="F154" s="50"/>
      <c r="G154" s="49">
        <v>478805000</v>
      </c>
      <c r="H154" s="50"/>
      <c r="I154" s="36">
        <v>478805000</v>
      </c>
      <c r="J154" s="50"/>
      <c r="K154" s="49">
        <v>0</v>
      </c>
      <c r="L154" s="50"/>
      <c r="M154" s="49">
        <v>0</v>
      </c>
      <c r="N154" s="50"/>
      <c r="O154" s="49">
        <v>0</v>
      </c>
      <c r="P154" s="50"/>
      <c r="Q154" s="36">
        <v>0</v>
      </c>
      <c r="S154" s="92">
        <f t="shared" si="4"/>
        <v>0</v>
      </c>
      <c r="T154" s="92">
        <f t="shared" si="5"/>
        <v>0</v>
      </c>
      <c r="U154" s="92">
        <f t="shared" si="6"/>
        <v>478805000</v>
      </c>
      <c r="V154" s="92">
        <f t="shared" si="7"/>
        <v>0</v>
      </c>
    </row>
    <row r="155" spans="1:22" ht="39.75" customHeight="1">
      <c r="A155" s="133" t="s">
        <v>259</v>
      </c>
      <c r="B155" s="151"/>
      <c r="C155" s="49">
        <v>0</v>
      </c>
      <c r="D155" s="50"/>
      <c r="E155" s="49">
        <v>0</v>
      </c>
      <c r="F155" s="50"/>
      <c r="G155" s="49">
        <v>-1084814000</v>
      </c>
      <c r="H155" s="50"/>
      <c r="I155" s="36">
        <v>-1084814000</v>
      </c>
      <c r="J155" s="50"/>
      <c r="K155" s="49">
        <v>0</v>
      </c>
      <c r="L155" s="50"/>
      <c r="M155" s="49">
        <v>0</v>
      </c>
      <c r="N155" s="50"/>
      <c r="O155" s="49">
        <v>0</v>
      </c>
      <c r="P155" s="50"/>
      <c r="Q155" s="36">
        <v>0</v>
      </c>
      <c r="S155" s="92">
        <f t="shared" si="4"/>
        <v>0</v>
      </c>
      <c r="T155" s="92">
        <f t="shared" si="5"/>
        <v>0</v>
      </c>
      <c r="U155" s="92">
        <f t="shared" si="6"/>
        <v>-1084814000</v>
      </c>
      <c r="V155" s="92">
        <f t="shared" si="7"/>
        <v>0</v>
      </c>
    </row>
    <row r="156" spans="1:22" ht="39.75" customHeight="1">
      <c r="A156" s="34" t="s">
        <v>332</v>
      </c>
      <c r="B156" s="38"/>
      <c r="C156" s="36">
        <v>0</v>
      </c>
      <c r="D156" s="32"/>
      <c r="E156" s="36">
        <v>0</v>
      </c>
      <c r="F156" s="32"/>
      <c r="G156" s="36">
        <v>-144000000</v>
      </c>
      <c r="H156" s="32"/>
      <c r="I156" s="36">
        <v>-144000000</v>
      </c>
      <c r="J156" s="32"/>
      <c r="K156" s="36">
        <v>0</v>
      </c>
      <c r="L156" s="32"/>
      <c r="M156" s="36">
        <v>0</v>
      </c>
      <c r="N156" s="32"/>
      <c r="O156" s="36">
        <v>0</v>
      </c>
      <c r="P156" s="32"/>
      <c r="Q156" s="36">
        <v>0</v>
      </c>
      <c r="S156" s="92">
        <f t="shared" si="4"/>
        <v>0</v>
      </c>
      <c r="T156" s="92">
        <f t="shared" si="5"/>
        <v>0</v>
      </c>
      <c r="U156" s="92">
        <f t="shared" si="6"/>
        <v>-144000000</v>
      </c>
      <c r="V156" s="92">
        <f t="shared" si="7"/>
        <v>0</v>
      </c>
    </row>
    <row r="157" spans="1:22" ht="39.75" customHeight="1">
      <c r="A157" s="34" t="s">
        <v>331</v>
      </c>
      <c r="B157" s="38"/>
      <c r="C157" s="36">
        <v>0</v>
      </c>
      <c r="D157" s="32"/>
      <c r="E157" s="36">
        <v>0</v>
      </c>
      <c r="F157" s="32"/>
      <c r="G157" s="36">
        <v>-225806000</v>
      </c>
      <c r="H157" s="32"/>
      <c r="I157" s="36">
        <v>-225806000</v>
      </c>
      <c r="J157" s="32"/>
      <c r="K157" s="36">
        <v>0</v>
      </c>
      <c r="L157" s="32"/>
      <c r="M157" s="36">
        <v>0</v>
      </c>
      <c r="N157" s="32"/>
      <c r="O157" s="36">
        <v>0</v>
      </c>
      <c r="P157" s="32"/>
      <c r="Q157" s="36">
        <v>0</v>
      </c>
      <c r="S157" s="92">
        <f t="shared" si="4"/>
        <v>0</v>
      </c>
      <c r="T157" s="92">
        <f t="shared" si="5"/>
        <v>0</v>
      </c>
      <c r="U157" s="92">
        <f t="shared" si="6"/>
        <v>-225806000</v>
      </c>
      <c r="V157" s="92">
        <f t="shared" si="7"/>
        <v>0</v>
      </c>
    </row>
    <row r="158" spans="1:22" ht="39.75" customHeight="1">
      <c r="A158" s="34" t="s">
        <v>143</v>
      </c>
      <c r="B158" s="38"/>
      <c r="C158" s="36">
        <v>0</v>
      </c>
      <c r="D158" s="32"/>
      <c r="E158" s="36">
        <v>0</v>
      </c>
      <c r="F158" s="32"/>
      <c r="G158" s="36">
        <v>13467803000</v>
      </c>
      <c r="H158" s="32"/>
      <c r="I158" s="36">
        <v>13467803000</v>
      </c>
      <c r="J158" s="32"/>
      <c r="K158" s="36">
        <v>0</v>
      </c>
      <c r="L158" s="32"/>
      <c r="M158" s="36">
        <v>0</v>
      </c>
      <c r="N158" s="32"/>
      <c r="O158" s="36">
        <v>0</v>
      </c>
      <c r="P158" s="32"/>
      <c r="Q158" s="36">
        <v>0</v>
      </c>
      <c r="S158" s="92">
        <f t="shared" si="4"/>
        <v>0</v>
      </c>
      <c r="T158" s="92">
        <f t="shared" si="5"/>
        <v>0</v>
      </c>
      <c r="U158" s="92">
        <f t="shared" si="6"/>
        <v>13467803000</v>
      </c>
      <c r="V158" s="92">
        <f t="shared" si="7"/>
        <v>0</v>
      </c>
    </row>
    <row r="159" spans="1:22" ht="39.75" customHeight="1">
      <c r="A159" s="34" t="s">
        <v>139</v>
      </c>
      <c r="B159" s="38"/>
      <c r="C159" s="36">
        <v>0</v>
      </c>
      <c r="D159" s="32"/>
      <c r="E159" s="36">
        <v>0</v>
      </c>
      <c r="F159" s="32"/>
      <c r="G159" s="36">
        <v>48797747000</v>
      </c>
      <c r="H159" s="32"/>
      <c r="I159" s="36">
        <v>48797747000</v>
      </c>
      <c r="J159" s="32"/>
      <c r="K159" s="36">
        <v>0</v>
      </c>
      <c r="L159" s="32"/>
      <c r="M159" s="36">
        <v>0</v>
      </c>
      <c r="N159" s="32"/>
      <c r="O159" s="36">
        <v>0</v>
      </c>
      <c r="P159" s="32"/>
      <c r="Q159" s="36">
        <v>0</v>
      </c>
      <c r="S159" s="92">
        <f t="shared" si="4"/>
        <v>0</v>
      </c>
      <c r="T159" s="92">
        <f t="shared" si="5"/>
        <v>0</v>
      </c>
      <c r="U159" s="92">
        <f t="shared" si="6"/>
        <v>48797747000</v>
      </c>
      <c r="V159" s="92">
        <f t="shared" si="7"/>
        <v>0</v>
      </c>
    </row>
    <row r="160" spans="1:22" ht="39.75" customHeight="1">
      <c r="A160" s="34" t="s">
        <v>263</v>
      </c>
      <c r="B160" s="38"/>
      <c r="C160" s="36">
        <v>0</v>
      </c>
      <c r="D160" s="32"/>
      <c r="E160" s="36">
        <v>0</v>
      </c>
      <c r="F160" s="32"/>
      <c r="G160" s="36">
        <v>12452143000</v>
      </c>
      <c r="H160" s="32"/>
      <c r="I160" s="36">
        <v>12452143000</v>
      </c>
      <c r="J160" s="32"/>
      <c r="K160" s="36">
        <v>0</v>
      </c>
      <c r="L160" s="32"/>
      <c r="M160" s="36">
        <v>0</v>
      </c>
      <c r="N160" s="32"/>
      <c r="O160" s="36">
        <v>0</v>
      </c>
      <c r="P160" s="32"/>
      <c r="Q160" s="36">
        <v>0</v>
      </c>
      <c r="S160" s="92">
        <f t="shared" si="4"/>
        <v>0</v>
      </c>
      <c r="T160" s="92">
        <f t="shared" si="5"/>
        <v>0</v>
      </c>
      <c r="U160" s="92">
        <f t="shared" si="6"/>
        <v>12452143000</v>
      </c>
      <c r="V160" s="92">
        <f t="shared" si="7"/>
        <v>0</v>
      </c>
    </row>
    <row r="161" spans="1:22" ht="39.75" customHeight="1">
      <c r="A161" s="34" t="s">
        <v>329</v>
      </c>
      <c r="B161" s="38"/>
      <c r="C161" s="36">
        <v>0</v>
      </c>
      <c r="D161" s="32"/>
      <c r="E161" s="36">
        <v>0</v>
      </c>
      <c r="F161" s="32"/>
      <c r="G161" s="36">
        <v>-246416000</v>
      </c>
      <c r="H161" s="32"/>
      <c r="I161" s="36">
        <v>-246416000</v>
      </c>
      <c r="J161" s="32"/>
      <c r="K161" s="36">
        <v>0</v>
      </c>
      <c r="L161" s="32"/>
      <c r="M161" s="36">
        <v>0</v>
      </c>
      <c r="N161" s="32"/>
      <c r="O161" s="36">
        <v>0</v>
      </c>
      <c r="P161" s="32"/>
      <c r="Q161" s="36">
        <v>0</v>
      </c>
      <c r="S161" s="92">
        <f t="shared" si="4"/>
        <v>0</v>
      </c>
      <c r="T161" s="92">
        <f t="shared" si="5"/>
        <v>0</v>
      </c>
      <c r="U161" s="92">
        <f t="shared" si="6"/>
        <v>-246416000</v>
      </c>
      <c r="V161" s="92">
        <f t="shared" si="7"/>
        <v>0</v>
      </c>
    </row>
    <row r="162" spans="1:22" ht="39.75" customHeight="1">
      <c r="A162" s="34" t="s">
        <v>311</v>
      </c>
      <c r="B162" s="38"/>
      <c r="C162" s="36">
        <v>0</v>
      </c>
      <c r="D162" s="32"/>
      <c r="E162" s="36">
        <v>0</v>
      </c>
      <c r="F162" s="32"/>
      <c r="G162" s="36">
        <v>128640000</v>
      </c>
      <c r="H162" s="32"/>
      <c r="I162" s="36">
        <v>128640000</v>
      </c>
      <c r="J162" s="32"/>
      <c r="K162" s="36">
        <v>0</v>
      </c>
      <c r="L162" s="32"/>
      <c r="M162" s="36">
        <v>0</v>
      </c>
      <c r="N162" s="32"/>
      <c r="O162" s="36">
        <v>0</v>
      </c>
      <c r="P162" s="32"/>
      <c r="Q162" s="36">
        <v>0</v>
      </c>
      <c r="S162" s="92">
        <f t="shared" si="4"/>
        <v>0</v>
      </c>
      <c r="T162" s="92">
        <f t="shared" si="5"/>
        <v>0</v>
      </c>
      <c r="U162" s="92">
        <f t="shared" si="6"/>
        <v>128640000</v>
      </c>
      <c r="V162" s="92">
        <f t="shared" si="7"/>
        <v>0</v>
      </c>
    </row>
    <row r="163" spans="1:22" ht="39.75" customHeight="1">
      <c r="A163" s="133" t="s">
        <v>265</v>
      </c>
      <c r="B163" s="151"/>
      <c r="C163" s="49">
        <v>0</v>
      </c>
      <c r="D163" s="49"/>
      <c r="E163" s="49">
        <v>0</v>
      </c>
      <c r="F163" s="49"/>
      <c r="G163" s="49">
        <v>7769546000</v>
      </c>
      <c r="H163" s="49"/>
      <c r="I163" s="36">
        <v>7769546000</v>
      </c>
      <c r="J163" s="49"/>
      <c r="K163" s="49">
        <v>0</v>
      </c>
      <c r="L163" s="49"/>
      <c r="M163" s="49">
        <v>0</v>
      </c>
      <c r="N163" s="49"/>
      <c r="O163" s="49">
        <v>0</v>
      </c>
      <c r="P163" s="49"/>
      <c r="Q163" s="36">
        <v>0</v>
      </c>
      <c r="S163" s="92">
        <f t="shared" si="4"/>
        <v>0</v>
      </c>
      <c r="T163" s="92">
        <f t="shared" si="5"/>
        <v>0</v>
      </c>
      <c r="U163" s="92">
        <f t="shared" si="6"/>
        <v>7769546000</v>
      </c>
      <c r="V163" s="92">
        <f t="shared" si="7"/>
        <v>0</v>
      </c>
    </row>
    <row r="164" spans="1:22" ht="39.75" customHeight="1">
      <c r="A164" s="34" t="s">
        <v>308</v>
      </c>
      <c r="B164" s="38"/>
      <c r="C164" s="36">
        <v>0</v>
      </c>
      <c r="D164" s="32"/>
      <c r="E164" s="36">
        <v>0</v>
      </c>
      <c r="F164" s="32"/>
      <c r="G164" s="36">
        <v>14000000</v>
      </c>
      <c r="H164" s="32"/>
      <c r="I164" s="36">
        <v>14000000</v>
      </c>
      <c r="J164" s="32"/>
      <c r="K164" s="36">
        <v>0</v>
      </c>
      <c r="L164" s="32"/>
      <c r="M164" s="36">
        <v>0</v>
      </c>
      <c r="N164" s="32"/>
      <c r="O164" s="36">
        <v>0</v>
      </c>
      <c r="P164" s="32"/>
      <c r="Q164" s="36">
        <v>0</v>
      </c>
      <c r="S164" s="92">
        <f t="shared" si="4"/>
        <v>0</v>
      </c>
      <c r="T164" s="92">
        <f t="shared" si="5"/>
        <v>0</v>
      </c>
      <c r="U164" s="92">
        <f t="shared" si="6"/>
        <v>14000000</v>
      </c>
      <c r="V164" s="92">
        <f t="shared" si="7"/>
        <v>0</v>
      </c>
    </row>
    <row r="165" spans="1:22" ht="39.75" customHeight="1">
      <c r="A165" s="133" t="s">
        <v>112</v>
      </c>
      <c r="B165" s="151"/>
      <c r="C165" s="49">
        <v>0</v>
      </c>
      <c r="D165" s="49"/>
      <c r="E165" s="49">
        <v>0</v>
      </c>
      <c r="F165" s="49"/>
      <c r="G165" s="49">
        <v>50430000</v>
      </c>
      <c r="H165" s="49"/>
      <c r="I165" s="36">
        <v>50430000</v>
      </c>
      <c r="J165" s="49"/>
      <c r="K165" s="49">
        <v>0</v>
      </c>
      <c r="L165" s="49"/>
      <c r="M165" s="49">
        <v>0</v>
      </c>
      <c r="N165" s="49"/>
      <c r="O165" s="49">
        <v>0</v>
      </c>
      <c r="P165" s="49"/>
      <c r="Q165" s="36">
        <v>0</v>
      </c>
      <c r="S165" s="92">
        <f t="shared" si="4"/>
        <v>0</v>
      </c>
      <c r="T165" s="92">
        <f t="shared" si="5"/>
        <v>0</v>
      </c>
      <c r="U165" s="92">
        <f t="shared" si="6"/>
        <v>50430000</v>
      </c>
      <c r="V165" s="92">
        <f t="shared" si="7"/>
        <v>0</v>
      </c>
    </row>
    <row r="166" spans="1:22" ht="39.75" customHeight="1">
      <c r="A166" s="34" t="s">
        <v>269</v>
      </c>
      <c r="B166" s="38"/>
      <c r="C166" s="36">
        <v>0</v>
      </c>
      <c r="D166" s="32"/>
      <c r="E166" s="36">
        <v>0</v>
      </c>
      <c r="F166" s="32"/>
      <c r="G166" s="36">
        <v>75615000</v>
      </c>
      <c r="H166" s="32"/>
      <c r="I166" s="36">
        <v>75615000</v>
      </c>
      <c r="J166" s="32"/>
      <c r="K166" s="36">
        <v>0</v>
      </c>
      <c r="L166" s="32"/>
      <c r="M166" s="36">
        <v>0</v>
      </c>
      <c r="N166" s="32"/>
      <c r="O166" s="36">
        <v>0</v>
      </c>
      <c r="P166" s="32"/>
      <c r="Q166" s="36">
        <v>0</v>
      </c>
      <c r="S166" s="92">
        <f t="shared" si="4"/>
        <v>0</v>
      </c>
      <c r="T166" s="92">
        <f t="shared" si="5"/>
        <v>0</v>
      </c>
      <c r="U166" s="92">
        <f t="shared" si="6"/>
        <v>75615000</v>
      </c>
      <c r="V166" s="92">
        <f t="shared" si="7"/>
        <v>0</v>
      </c>
    </row>
    <row r="167" spans="1:22" ht="39.75" customHeight="1">
      <c r="A167" s="34" t="s">
        <v>319</v>
      </c>
      <c r="B167" s="38"/>
      <c r="C167" s="36">
        <v>0</v>
      </c>
      <c r="D167" s="32"/>
      <c r="E167" s="36">
        <v>0</v>
      </c>
      <c r="F167" s="32"/>
      <c r="G167" s="36">
        <v>2922000000</v>
      </c>
      <c r="H167" s="32"/>
      <c r="I167" s="36">
        <v>2922000000</v>
      </c>
      <c r="J167" s="32"/>
      <c r="K167" s="36">
        <v>0</v>
      </c>
      <c r="L167" s="32"/>
      <c r="M167" s="36">
        <v>0</v>
      </c>
      <c r="N167" s="32"/>
      <c r="O167" s="36">
        <v>0</v>
      </c>
      <c r="P167" s="32"/>
      <c r="Q167" s="36">
        <v>0</v>
      </c>
      <c r="S167" s="92">
        <f t="shared" si="4"/>
        <v>0</v>
      </c>
      <c r="T167" s="92">
        <f t="shared" si="5"/>
        <v>0</v>
      </c>
      <c r="U167" s="92">
        <f t="shared" si="6"/>
        <v>2922000000</v>
      </c>
      <c r="V167" s="92">
        <f t="shared" si="7"/>
        <v>0</v>
      </c>
    </row>
    <row r="168" spans="1:22" ht="39.75" customHeight="1">
      <c r="A168" s="34" t="s">
        <v>309</v>
      </c>
      <c r="B168" s="38"/>
      <c r="C168" s="36">
        <v>0</v>
      </c>
      <c r="D168" s="32"/>
      <c r="E168" s="36">
        <v>0</v>
      </c>
      <c r="F168" s="32"/>
      <c r="G168" s="36">
        <v>56800000</v>
      </c>
      <c r="H168" s="32"/>
      <c r="I168" s="36">
        <v>56800000</v>
      </c>
      <c r="J168" s="32"/>
      <c r="K168" s="36">
        <v>0</v>
      </c>
      <c r="L168" s="32"/>
      <c r="M168" s="36">
        <v>0</v>
      </c>
      <c r="N168" s="32"/>
      <c r="O168" s="36">
        <v>0</v>
      </c>
      <c r="P168" s="32"/>
      <c r="Q168" s="36">
        <v>0</v>
      </c>
      <c r="S168" s="92">
        <f t="shared" si="4"/>
        <v>0</v>
      </c>
      <c r="T168" s="92">
        <f t="shared" si="5"/>
        <v>0</v>
      </c>
      <c r="U168" s="92">
        <f t="shared" si="6"/>
        <v>56800000</v>
      </c>
      <c r="V168" s="92">
        <f t="shared" si="7"/>
        <v>0</v>
      </c>
    </row>
    <row r="169" spans="1:22" ht="39.75" customHeight="1" thickBot="1">
      <c r="A169" s="133" t="s">
        <v>305</v>
      </c>
      <c r="B169" s="151"/>
      <c r="C169" s="49">
        <v>0</v>
      </c>
      <c r="D169" s="50"/>
      <c r="E169" s="49">
        <v>0</v>
      </c>
      <c r="F169" s="50"/>
      <c r="G169" s="49">
        <v>927000</v>
      </c>
      <c r="H169" s="50"/>
      <c r="I169" s="36">
        <v>927000</v>
      </c>
      <c r="J169" s="50"/>
      <c r="K169" s="49">
        <v>0</v>
      </c>
      <c r="L169" s="50"/>
      <c r="M169" s="49">
        <v>0</v>
      </c>
      <c r="N169" s="50"/>
      <c r="O169" s="49">
        <v>0</v>
      </c>
      <c r="P169" s="50"/>
      <c r="Q169" s="36">
        <v>0</v>
      </c>
      <c r="S169" s="92">
        <f t="shared" si="4"/>
        <v>0</v>
      </c>
      <c r="T169" s="92">
        <f t="shared" si="5"/>
        <v>0</v>
      </c>
      <c r="U169" s="92">
        <f t="shared" si="6"/>
        <v>927000</v>
      </c>
      <c r="V169" s="92">
        <f t="shared" si="7"/>
        <v>0</v>
      </c>
    </row>
    <row r="170" spans="1:22" ht="39.75" customHeight="1" thickBot="1">
      <c r="A170" s="157"/>
      <c r="B170" s="38"/>
      <c r="C170" s="41">
        <f>SUM(C152:C169)</f>
        <v>2425424000</v>
      </c>
      <c r="D170" s="32"/>
      <c r="E170" s="41">
        <f>SUM(E152:E169)</f>
        <v>313915992000</v>
      </c>
      <c r="F170" s="32"/>
      <c r="G170" s="41">
        <f>SUM(G152:G169)</f>
        <v>577296905555</v>
      </c>
      <c r="H170" s="32"/>
      <c r="I170" s="41">
        <f>SUM(I152:I169)</f>
        <v>263380913555</v>
      </c>
      <c r="J170" s="32"/>
      <c r="K170" s="41">
        <f>SUM(K152:K169)</f>
        <v>2425424000</v>
      </c>
      <c r="L170" s="42">
        <f>SUM(L71:L165)</f>
        <v>0</v>
      </c>
      <c r="M170" s="41">
        <f>SUM(M152:M169)</f>
        <v>313915992000</v>
      </c>
      <c r="N170" s="32"/>
      <c r="O170" s="41">
        <f>SUM(O152:O169)</f>
        <v>200009651264</v>
      </c>
      <c r="P170" s="32"/>
      <c r="Q170" s="41">
        <f>SUM(Q152:Q169)</f>
        <v>-113906340736</v>
      </c>
      <c r="S170" s="92">
        <v>-434328948892</v>
      </c>
      <c r="T170" s="92">
        <v>171440591437</v>
      </c>
    </row>
    <row r="171" spans="1:22" ht="39.75" customHeight="1" thickTop="1">
      <c r="A171" s="34"/>
      <c r="B171" s="38"/>
      <c r="C171" s="42"/>
      <c r="D171" s="32"/>
      <c r="E171" s="42"/>
      <c r="F171" s="32"/>
      <c r="G171" s="42"/>
      <c r="H171" s="32"/>
      <c r="I171" s="42"/>
      <c r="J171" s="32"/>
      <c r="K171" s="42"/>
      <c r="L171" s="42"/>
      <c r="M171" s="42"/>
      <c r="N171" s="32"/>
      <c r="O171" s="42"/>
      <c r="P171" s="32"/>
      <c r="Q171" s="42"/>
      <c r="S171" s="92">
        <f>S170-Q170</f>
        <v>-320422608156</v>
      </c>
      <c r="T171" s="92">
        <f>T170-I170</f>
        <v>-91940322118</v>
      </c>
    </row>
    <row r="172" spans="1:22" ht="39.75" customHeight="1">
      <c r="A172" s="247" t="s">
        <v>0</v>
      </c>
      <c r="B172" s="247"/>
      <c r="C172" s="247"/>
      <c r="D172" s="247"/>
      <c r="E172" s="247"/>
      <c r="F172" s="247"/>
      <c r="G172" s="247"/>
      <c r="H172" s="247"/>
      <c r="I172" s="247"/>
      <c r="J172" s="247"/>
      <c r="K172" s="247"/>
      <c r="L172" s="247"/>
      <c r="M172" s="247"/>
      <c r="N172" s="247"/>
      <c r="O172" s="247"/>
      <c r="P172" s="247"/>
      <c r="Q172" s="247"/>
      <c r="S172" s="192">
        <f>S171-S191</f>
        <v>0</v>
      </c>
      <c r="T172" s="192">
        <f>T171-T191</f>
        <v>0</v>
      </c>
    </row>
    <row r="173" spans="1:22" ht="39.75" customHeight="1">
      <c r="A173" s="247" t="s">
        <v>84</v>
      </c>
      <c r="B173" s="247"/>
      <c r="C173" s="247"/>
      <c r="D173" s="247"/>
      <c r="E173" s="247"/>
      <c r="F173" s="247"/>
      <c r="G173" s="247"/>
      <c r="H173" s="247"/>
      <c r="I173" s="247"/>
      <c r="J173" s="247"/>
      <c r="K173" s="247"/>
      <c r="L173" s="247"/>
      <c r="M173" s="247"/>
      <c r="N173" s="247"/>
      <c r="O173" s="247"/>
      <c r="P173" s="247"/>
      <c r="Q173" s="247"/>
      <c r="S173" s="192"/>
      <c r="T173" s="192"/>
    </row>
    <row r="174" spans="1:22" ht="39.75" customHeight="1">
      <c r="A174" s="247" t="s">
        <v>405</v>
      </c>
      <c r="B174" s="247"/>
      <c r="C174" s="247"/>
      <c r="D174" s="247"/>
      <c r="E174" s="247"/>
      <c r="F174" s="247"/>
      <c r="G174" s="247"/>
      <c r="H174" s="247"/>
      <c r="I174" s="247"/>
      <c r="J174" s="247"/>
      <c r="K174" s="247"/>
      <c r="L174" s="247"/>
      <c r="M174" s="247"/>
      <c r="N174" s="247"/>
      <c r="O174" s="247"/>
      <c r="P174" s="247"/>
      <c r="Q174" s="247"/>
      <c r="S174" s="192"/>
      <c r="T174" s="192"/>
    </row>
    <row r="175" spans="1:22" ht="39.75" customHeight="1"/>
    <row r="176" spans="1:22" ht="39" customHeight="1">
      <c r="A176" s="250" t="s">
        <v>189</v>
      </c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1:21" ht="39" customHeight="1">
      <c r="A177" s="65"/>
      <c r="B177" s="65"/>
      <c r="C177" s="270" t="s">
        <v>167</v>
      </c>
      <c r="D177" s="270"/>
      <c r="E177" s="270"/>
      <c r="F177" s="270"/>
      <c r="G177" s="270"/>
      <c r="H177" s="270"/>
      <c r="I177" s="270"/>
      <c r="J177" s="270"/>
      <c r="K177" s="270"/>
      <c r="L177" s="270"/>
      <c r="M177" s="270"/>
      <c r="N177" s="270"/>
      <c r="O177" s="270"/>
      <c r="P177" s="270"/>
      <c r="Q177" s="270"/>
    </row>
    <row r="178" spans="1:21" ht="39" customHeight="1" thickBot="1">
      <c r="A178" s="70"/>
      <c r="B178" s="70"/>
      <c r="C178" s="264" t="s">
        <v>406</v>
      </c>
      <c r="D178" s="264"/>
      <c r="E178" s="264"/>
      <c r="F178" s="264"/>
      <c r="G178" s="264"/>
      <c r="H178" s="264"/>
      <c r="I178" s="264"/>
      <c r="J178" s="126"/>
      <c r="K178" s="289" t="s">
        <v>407</v>
      </c>
      <c r="L178" s="289"/>
      <c r="M178" s="289"/>
      <c r="N178" s="289"/>
      <c r="O178" s="289"/>
      <c r="P178" s="289"/>
      <c r="Q178" s="289"/>
    </row>
    <row r="179" spans="1:21" ht="39" customHeight="1" thickBot="1">
      <c r="A179" s="61" t="s">
        <v>85</v>
      </c>
      <c r="B179" s="100"/>
      <c r="C179" s="61" t="s">
        <v>6</v>
      </c>
      <c r="D179" s="31"/>
      <c r="E179" s="61" t="s">
        <v>8</v>
      </c>
      <c r="F179" s="31"/>
      <c r="G179" s="61" t="s">
        <v>98</v>
      </c>
      <c r="H179" s="31"/>
      <c r="I179" s="185" t="s">
        <v>156</v>
      </c>
      <c r="J179" s="124"/>
      <c r="K179" s="61" t="s">
        <v>6</v>
      </c>
      <c r="L179" s="31"/>
      <c r="M179" s="61" t="s">
        <v>8</v>
      </c>
      <c r="N179" s="31"/>
      <c r="O179" s="61" t="s">
        <v>98</v>
      </c>
      <c r="P179" s="31"/>
      <c r="Q179" s="185" t="s">
        <v>156</v>
      </c>
    </row>
    <row r="180" spans="1:21" ht="39" customHeight="1">
      <c r="A180" s="34" t="s">
        <v>155</v>
      </c>
      <c r="B180" s="100"/>
      <c r="C180" s="36">
        <v>85021</v>
      </c>
      <c r="D180" s="32"/>
      <c r="E180" s="36">
        <v>1730293218864</v>
      </c>
      <c r="F180" s="32"/>
      <c r="G180" s="36">
        <v>-1511465488896</v>
      </c>
      <c r="H180" s="32"/>
      <c r="I180" s="36">
        <v>218827729968</v>
      </c>
      <c r="J180" s="124"/>
      <c r="K180" s="36">
        <v>85021</v>
      </c>
      <c r="L180" s="32"/>
      <c r="M180" s="36">
        <v>1730293218864</v>
      </c>
      <c r="N180" s="32"/>
      <c r="O180" s="36">
        <v>-1195946436384</v>
      </c>
      <c r="P180" s="32"/>
      <c r="Q180" s="36">
        <v>534346782480</v>
      </c>
    </row>
    <row r="181" spans="1:21" ht="39" customHeight="1">
      <c r="A181" s="34" t="s">
        <v>145</v>
      </c>
      <c r="B181" s="38"/>
      <c r="C181" s="36">
        <v>1992</v>
      </c>
      <c r="D181" s="32"/>
      <c r="E181" s="36">
        <v>12335579520</v>
      </c>
      <c r="F181" s="32"/>
      <c r="G181" s="36">
        <v>-7361555520</v>
      </c>
      <c r="H181" s="32"/>
      <c r="I181" s="36">
        <v>4974024000</v>
      </c>
      <c r="J181" s="32"/>
      <c r="K181" s="36">
        <v>1992</v>
      </c>
      <c r="L181" s="32"/>
      <c r="M181" s="36">
        <v>12335579520</v>
      </c>
      <c r="N181" s="32"/>
      <c r="O181" s="36">
        <v>-2532905844</v>
      </c>
      <c r="P181" s="32"/>
      <c r="Q181" s="36">
        <v>9802673676</v>
      </c>
    </row>
    <row r="182" spans="1:21" ht="39" customHeight="1">
      <c r="A182" s="34" t="s">
        <v>104</v>
      </c>
      <c r="B182" s="100"/>
      <c r="C182" s="36">
        <v>1</v>
      </c>
      <c r="D182" s="36"/>
      <c r="E182" s="36">
        <v>6542941</v>
      </c>
      <c r="F182" s="36"/>
      <c r="G182" s="36">
        <v>-8574642</v>
      </c>
      <c r="H182" s="36"/>
      <c r="I182" s="36">
        <v>-2031701</v>
      </c>
      <c r="J182" s="36"/>
      <c r="K182" s="36">
        <v>1</v>
      </c>
      <c r="L182" s="36"/>
      <c r="M182" s="36">
        <v>6542941</v>
      </c>
      <c r="N182" s="36"/>
      <c r="O182" s="36">
        <v>-9935882</v>
      </c>
      <c r="P182" s="36"/>
      <c r="Q182" s="36">
        <v>-3392941</v>
      </c>
    </row>
    <row r="183" spans="1:21" ht="39.75" customHeight="1">
      <c r="A183" s="34" t="s">
        <v>110</v>
      </c>
      <c r="B183" s="38"/>
      <c r="C183" s="36">
        <v>145</v>
      </c>
      <c r="D183" s="32"/>
      <c r="E183" s="36">
        <v>1090849355</v>
      </c>
      <c r="F183" s="32"/>
      <c r="G183" s="36">
        <v>-1389857190</v>
      </c>
      <c r="H183" s="32"/>
      <c r="I183" s="36">
        <v>-299007835</v>
      </c>
      <c r="J183" s="32"/>
      <c r="K183" s="36">
        <v>145</v>
      </c>
      <c r="L183" s="32"/>
      <c r="M183" s="36">
        <v>1090849355</v>
      </c>
      <c r="N183" s="32"/>
      <c r="O183" s="36">
        <v>-1751958710</v>
      </c>
      <c r="P183" s="32"/>
      <c r="Q183" s="36">
        <v>-661109355</v>
      </c>
    </row>
    <row r="184" spans="1:21" ht="39.75" customHeight="1">
      <c r="A184" s="34" t="s">
        <v>100</v>
      </c>
      <c r="B184" s="38"/>
      <c r="C184" s="36">
        <v>322</v>
      </c>
      <c r="D184" s="32"/>
      <c r="E184" s="36">
        <v>2738056804</v>
      </c>
      <c r="F184" s="32"/>
      <c r="G184" s="36">
        <v>-3254313608</v>
      </c>
      <c r="H184" s="32"/>
      <c r="I184" s="36">
        <v>-516256804</v>
      </c>
      <c r="J184" s="32"/>
      <c r="K184" s="36">
        <v>322</v>
      </c>
      <c r="L184" s="32"/>
      <c r="M184" s="36">
        <v>2738056804</v>
      </c>
      <c r="N184" s="32"/>
      <c r="O184" s="36">
        <v>-4299780605</v>
      </c>
      <c r="P184" s="32"/>
      <c r="Q184" s="36">
        <v>-1561723801</v>
      </c>
    </row>
    <row r="185" spans="1:21" ht="39.75" customHeight="1">
      <c r="A185" s="34" t="s">
        <v>105</v>
      </c>
      <c r="B185" s="38"/>
      <c r="C185" s="36">
        <v>3281</v>
      </c>
      <c r="D185" s="32"/>
      <c r="E185" s="36">
        <v>34331235650</v>
      </c>
      <c r="F185" s="32"/>
      <c r="G185" s="36">
        <v>-39461571300</v>
      </c>
      <c r="H185" s="32"/>
      <c r="I185" s="36">
        <v>-5130335650</v>
      </c>
      <c r="J185" s="32"/>
      <c r="K185" s="36">
        <v>3281</v>
      </c>
      <c r="L185" s="32"/>
      <c r="M185" s="36">
        <v>34331235650</v>
      </c>
      <c r="N185" s="32"/>
      <c r="O185" s="36">
        <v>-52255745296</v>
      </c>
      <c r="P185" s="32"/>
      <c r="Q185" s="36">
        <v>-17924509646</v>
      </c>
      <c r="S185" s="233">
        <v>-49486554197</v>
      </c>
    </row>
    <row r="186" spans="1:21" ht="39.75" customHeight="1">
      <c r="A186" s="34" t="s">
        <v>107</v>
      </c>
      <c r="B186" s="38"/>
      <c r="C186" s="36">
        <v>6210</v>
      </c>
      <c r="D186" s="32"/>
      <c r="E186" s="36">
        <v>61935795180</v>
      </c>
      <c r="F186" s="32"/>
      <c r="G186" s="36">
        <v>-72328590360</v>
      </c>
      <c r="H186" s="32"/>
      <c r="I186" s="36">
        <v>-10392795180</v>
      </c>
      <c r="J186" s="32"/>
      <c r="K186" s="36">
        <v>6210</v>
      </c>
      <c r="L186" s="32"/>
      <c r="M186" s="36">
        <v>61935795180</v>
      </c>
      <c r="N186" s="32"/>
      <c r="O186" s="36">
        <v>-95301760356</v>
      </c>
      <c r="P186" s="32"/>
      <c r="Q186" s="36">
        <v>-33365965176</v>
      </c>
    </row>
    <row r="187" spans="1:21" ht="39.75" customHeight="1">
      <c r="A187" s="34" t="s">
        <v>113</v>
      </c>
      <c r="B187" s="38"/>
      <c r="C187" s="36">
        <v>8952</v>
      </c>
      <c r="D187" s="32"/>
      <c r="E187" s="36">
        <v>98057898384</v>
      </c>
      <c r="F187" s="32"/>
      <c r="G187" s="36">
        <v>-112414596768</v>
      </c>
      <c r="H187" s="32"/>
      <c r="I187" s="36">
        <v>-14356698384</v>
      </c>
      <c r="J187" s="32"/>
      <c r="K187" s="36">
        <v>8952</v>
      </c>
      <c r="L187" s="32"/>
      <c r="M187" s="36">
        <v>98057898384</v>
      </c>
      <c r="N187" s="32"/>
      <c r="O187" s="36">
        <v>-146974288766</v>
      </c>
      <c r="P187" s="32"/>
      <c r="Q187" s="36">
        <v>-48916390382</v>
      </c>
    </row>
    <row r="188" spans="1:21" ht="39.75" customHeight="1">
      <c r="A188" s="34" t="s">
        <v>111</v>
      </c>
      <c r="B188" s="38"/>
      <c r="C188" s="36">
        <v>10008</v>
      </c>
      <c r="D188" s="32"/>
      <c r="E188" s="36">
        <v>94910527728</v>
      </c>
      <c r="F188" s="32"/>
      <c r="G188" s="36">
        <v>-110757855456</v>
      </c>
      <c r="H188" s="32"/>
      <c r="I188" s="36">
        <v>-15847327728</v>
      </c>
      <c r="J188" s="32"/>
      <c r="K188" s="36">
        <v>10008</v>
      </c>
      <c r="L188" s="32"/>
      <c r="M188" s="36">
        <v>94910527728</v>
      </c>
      <c r="N188" s="32"/>
      <c r="O188" s="36">
        <v>-147985765456</v>
      </c>
      <c r="P188" s="32"/>
      <c r="Q188" s="36">
        <v>-53075237728</v>
      </c>
    </row>
    <row r="189" spans="1:21" ht="39.75" customHeight="1">
      <c r="A189" s="34" t="s">
        <v>108</v>
      </c>
      <c r="B189" s="38"/>
      <c r="C189" s="36">
        <v>11277</v>
      </c>
      <c r="D189" s="32"/>
      <c r="E189" s="36">
        <v>129052116018</v>
      </c>
      <c r="F189" s="32"/>
      <c r="G189" s="36">
        <v>-147589632036</v>
      </c>
      <c r="H189" s="32"/>
      <c r="I189" s="36">
        <v>-18537516018</v>
      </c>
      <c r="J189" s="32"/>
      <c r="K189" s="36">
        <v>11277</v>
      </c>
      <c r="L189" s="32"/>
      <c r="M189" s="36">
        <v>129052116018</v>
      </c>
      <c r="N189" s="32"/>
      <c r="O189" s="36">
        <v>-191569174031</v>
      </c>
      <c r="P189" s="32"/>
      <c r="Q189" s="36">
        <v>-62517058013</v>
      </c>
    </row>
    <row r="190" spans="1:21" ht="39.75" customHeight="1" thickBot="1">
      <c r="A190" s="34" t="s">
        <v>101</v>
      </c>
      <c r="B190" s="38"/>
      <c r="C190" s="36">
        <v>19601</v>
      </c>
      <c r="D190" s="32"/>
      <c r="E190" s="36">
        <v>243523176818</v>
      </c>
      <c r="F190" s="32"/>
      <c r="G190" s="36">
        <v>-275355553636</v>
      </c>
      <c r="H190" s="32"/>
      <c r="I190" s="36">
        <v>-31832376818</v>
      </c>
      <c r="J190" s="32"/>
      <c r="K190" s="36">
        <v>19601</v>
      </c>
      <c r="L190" s="32"/>
      <c r="M190" s="36">
        <v>243523176818</v>
      </c>
      <c r="N190" s="32"/>
      <c r="O190" s="36">
        <v>-355723071608</v>
      </c>
      <c r="P190" s="32"/>
      <c r="Q190" s="36">
        <v>-112199894790</v>
      </c>
      <c r="S190" s="36"/>
    </row>
    <row r="191" spans="1:21" ht="39.75" customHeight="1" thickBot="1">
      <c r="A191" s="34"/>
      <c r="B191" s="38"/>
      <c r="C191" s="41">
        <f>SUM(C180:C190)</f>
        <v>146810</v>
      </c>
      <c r="D191" s="42"/>
      <c r="E191" s="41">
        <f>SUM(E180:E190)</f>
        <v>2408274997262</v>
      </c>
      <c r="F191" s="42"/>
      <c r="G191" s="41">
        <f>SUM(G180:G190)</f>
        <v>-2281387589412</v>
      </c>
      <c r="H191" s="42"/>
      <c r="I191" s="41">
        <f>SUM(I180:I190)</f>
        <v>126887407850</v>
      </c>
      <c r="J191" s="42"/>
      <c r="K191" s="41">
        <f>SUM(K180:K190)</f>
        <v>146810</v>
      </c>
      <c r="L191" s="42"/>
      <c r="M191" s="41">
        <f>SUM(M180:M190)</f>
        <v>2408274997262</v>
      </c>
      <c r="N191" s="42"/>
      <c r="O191" s="41">
        <f>SUM(O180:O190)</f>
        <v>-2194350822938</v>
      </c>
      <c r="P191" s="42"/>
      <c r="Q191" s="41">
        <f>SUM(Q180:Q190)</f>
        <v>213924174324</v>
      </c>
      <c r="S191" s="36">
        <f>SUM(Q181:Q190)</f>
        <v>-320422608156</v>
      </c>
      <c r="T191" s="36">
        <f>SUM(I181:I190)</f>
        <v>-91940322118</v>
      </c>
      <c r="U191" s="36"/>
    </row>
    <row r="192" spans="1:21" ht="39.75" customHeight="1" thickTop="1">
      <c r="A192" s="34"/>
      <c r="B192" s="38"/>
      <c r="C192" s="36"/>
      <c r="D192" s="32"/>
      <c r="E192" s="36"/>
      <c r="F192" s="32"/>
      <c r="G192" s="36"/>
      <c r="H192" s="32"/>
      <c r="I192" s="36"/>
      <c r="J192" s="32"/>
      <c r="K192" s="36"/>
      <c r="L192" s="32"/>
      <c r="M192" s="36"/>
      <c r="N192" s="32"/>
      <c r="O192" s="36"/>
      <c r="P192" s="32"/>
      <c r="Q192" s="36"/>
      <c r="S192" s="36">
        <f>S191-S171</f>
        <v>0</v>
      </c>
      <c r="T192" s="36">
        <f>T191-T171</f>
        <v>0</v>
      </c>
    </row>
    <row r="193" spans="1:20" ht="39.75" customHeight="1">
      <c r="A193" s="34"/>
      <c r="B193" s="38"/>
      <c r="C193" s="36"/>
      <c r="D193" s="32"/>
      <c r="E193" s="36"/>
      <c r="F193" s="32"/>
      <c r="G193" s="36"/>
      <c r="H193" s="32"/>
      <c r="I193" s="36"/>
      <c r="J193" s="32"/>
      <c r="K193" s="36"/>
      <c r="L193" s="32"/>
      <c r="M193" s="36"/>
      <c r="N193" s="32"/>
      <c r="O193" s="36"/>
      <c r="P193" s="32"/>
      <c r="Q193" s="36"/>
      <c r="S193" s="36">
        <v>534346782480</v>
      </c>
      <c r="T193" s="36">
        <v>218827729968</v>
      </c>
    </row>
    <row r="194" spans="1:20" ht="39" customHeight="1">
      <c r="A194" s="247" t="s">
        <v>0</v>
      </c>
      <c r="B194" s="247"/>
      <c r="C194" s="247"/>
      <c r="D194" s="247"/>
      <c r="E194" s="247"/>
      <c r="F194" s="247"/>
      <c r="G194" s="247"/>
      <c r="H194" s="247"/>
      <c r="I194" s="247"/>
      <c r="J194" s="247"/>
      <c r="K194" s="247"/>
      <c r="L194" s="247"/>
      <c r="M194" s="247"/>
      <c r="N194" s="247"/>
      <c r="O194" s="247"/>
      <c r="P194" s="247"/>
      <c r="Q194" s="247"/>
      <c r="S194" s="36">
        <f>S193-Q180</f>
        <v>0</v>
      </c>
      <c r="T194" s="36">
        <f>T193-I180</f>
        <v>0</v>
      </c>
    </row>
    <row r="195" spans="1:20" ht="39" customHeight="1">
      <c r="A195" s="247" t="s">
        <v>84</v>
      </c>
      <c r="B195" s="247"/>
      <c r="C195" s="247"/>
      <c r="D195" s="247"/>
      <c r="E195" s="247"/>
      <c r="F195" s="247"/>
      <c r="G195" s="247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</row>
    <row r="196" spans="1:20" ht="39" customHeight="1">
      <c r="A196" s="247" t="s">
        <v>405</v>
      </c>
      <c r="B196" s="247"/>
      <c r="C196" s="247"/>
      <c r="D196" s="247"/>
      <c r="E196" s="247"/>
      <c r="F196" s="247"/>
      <c r="G196" s="247"/>
      <c r="H196" s="247"/>
      <c r="I196" s="247"/>
      <c r="J196" s="247"/>
      <c r="K196" s="247"/>
      <c r="L196" s="247"/>
      <c r="M196" s="247"/>
      <c r="N196" s="247"/>
      <c r="O196" s="247"/>
      <c r="P196" s="247"/>
      <c r="Q196" s="247"/>
    </row>
    <row r="197" spans="1:20" ht="39" customHeight="1"/>
    <row r="198" spans="1:20" ht="40.5" customHeight="1">
      <c r="A198" s="250" t="s">
        <v>241</v>
      </c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1:20" ht="40.5" customHeight="1">
      <c r="A199" s="65"/>
      <c r="B199" s="65"/>
      <c r="C199" s="270" t="s">
        <v>167</v>
      </c>
      <c r="D199" s="270"/>
      <c r="E199" s="270"/>
      <c r="F199" s="270"/>
      <c r="G199" s="270"/>
      <c r="H199" s="270"/>
      <c r="I199" s="270"/>
      <c r="J199" s="270"/>
      <c r="K199" s="270"/>
      <c r="L199" s="270"/>
      <c r="M199" s="270"/>
      <c r="N199" s="270"/>
      <c r="O199" s="270"/>
      <c r="P199" s="270"/>
      <c r="Q199" s="270"/>
    </row>
    <row r="200" spans="1:20" ht="40.5" customHeight="1" thickBot="1">
      <c r="A200" s="70"/>
      <c r="B200" s="70"/>
      <c r="C200" s="264" t="s">
        <v>406</v>
      </c>
      <c r="D200" s="264"/>
      <c r="E200" s="264"/>
      <c r="F200" s="264"/>
      <c r="G200" s="264"/>
      <c r="H200" s="264"/>
      <c r="I200" s="264"/>
      <c r="J200" s="126"/>
      <c r="K200" s="289" t="s">
        <v>407</v>
      </c>
      <c r="L200" s="289"/>
      <c r="M200" s="289"/>
      <c r="N200" s="289"/>
      <c r="O200" s="289"/>
      <c r="P200" s="289"/>
      <c r="Q200" s="289"/>
    </row>
    <row r="201" spans="1:20" ht="40.5" customHeight="1" thickBot="1">
      <c r="A201" s="61" t="s">
        <v>85</v>
      </c>
      <c r="B201" s="100"/>
      <c r="C201" s="61" t="s">
        <v>6</v>
      </c>
      <c r="D201" s="31"/>
      <c r="E201" s="61" t="s">
        <v>8</v>
      </c>
      <c r="F201" s="31"/>
      <c r="G201" s="61" t="s">
        <v>98</v>
      </c>
      <c r="H201" s="31"/>
      <c r="I201" s="202" t="s">
        <v>156</v>
      </c>
      <c r="J201" s="124"/>
      <c r="K201" s="61" t="s">
        <v>6</v>
      </c>
      <c r="L201" s="31"/>
      <c r="M201" s="61" t="s">
        <v>8</v>
      </c>
      <c r="N201" s="31"/>
      <c r="O201" s="61" t="s">
        <v>98</v>
      </c>
      <c r="P201" s="31"/>
      <c r="Q201" s="202" t="s">
        <v>156</v>
      </c>
    </row>
    <row r="202" spans="1:20" ht="39.75" customHeight="1">
      <c r="A202" s="34" t="s">
        <v>69</v>
      </c>
      <c r="B202" s="38"/>
      <c r="C202" s="32">
        <v>2663100</v>
      </c>
      <c r="D202" s="32"/>
      <c r="E202" s="32">
        <v>5055058648788</v>
      </c>
      <c r="F202" s="32"/>
      <c r="G202" s="32">
        <v>-4905428289572</v>
      </c>
      <c r="H202" s="32"/>
      <c r="I202" s="32">
        <f t="shared" ref="I202:I209" si="8">E202+G202</f>
        <v>149630359216</v>
      </c>
      <c r="J202" s="32"/>
      <c r="K202" s="32">
        <v>2663100</v>
      </c>
      <c r="L202" s="32"/>
      <c r="M202" s="32">
        <v>5055058648788</v>
      </c>
      <c r="N202" s="32"/>
      <c r="O202" s="32">
        <v>-4822500262412</v>
      </c>
      <c r="P202" s="32"/>
      <c r="Q202" s="32">
        <f t="shared" ref="Q202:Q208" si="9">M202+O202</f>
        <v>232558386376</v>
      </c>
    </row>
    <row r="203" spans="1:20" ht="39.75" customHeight="1">
      <c r="A203" s="34" t="s">
        <v>41</v>
      </c>
      <c r="B203" s="38"/>
      <c r="C203" s="36">
        <v>200000</v>
      </c>
      <c r="D203" s="32"/>
      <c r="E203" s="36">
        <v>199891250000</v>
      </c>
      <c r="F203" s="32"/>
      <c r="G203" s="36">
        <v>-199891250000</v>
      </c>
      <c r="H203" s="32"/>
      <c r="I203" s="32">
        <f t="shared" si="8"/>
        <v>0</v>
      </c>
      <c r="J203" s="32"/>
      <c r="K203" s="36">
        <v>200000</v>
      </c>
      <c r="L203" s="32"/>
      <c r="M203" s="36">
        <v>199891250000</v>
      </c>
      <c r="N203" s="32"/>
      <c r="O203" s="36">
        <v>-199963750000</v>
      </c>
      <c r="P203" s="32"/>
      <c r="Q203" s="32">
        <f t="shared" si="9"/>
        <v>-72500000</v>
      </c>
    </row>
    <row r="204" spans="1:20" ht="39.75" customHeight="1">
      <c r="A204" s="34" t="s">
        <v>48</v>
      </c>
      <c r="B204" s="38"/>
      <c r="C204" s="36">
        <v>275100</v>
      </c>
      <c r="D204" s="32"/>
      <c r="E204" s="36">
        <v>274950414375</v>
      </c>
      <c r="F204" s="32"/>
      <c r="G204" s="36">
        <v>-274950414375</v>
      </c>
      <c r="H204" s="32"/>
      <c r="I204" s="32">
        <f t="shared" si="8"/>
        <v>0</v>
      </c>
      <c r="J204" s="32"/>
      <c r="K204" s="36">
        <v>275100</v>
      </c>
      <c r="L204" s="32"/>
      <c r="M204" s="36">
        <v>274950414375</v>
      </c>
      <c r="N204" s="32"/>
      <c r="O204" s="36">
        <v>-275108138125</v>
      </c>
      <c r="P204" s="32"/>
      <c r="Q204" s="32">
        <f t="shared" si="9"/>
        <v>-157723750</v>
      </c>
    </row>
    <row r="205" spans="1:20" ht="39.75" customHeight="1">
      <c r="A205" s="34" t="s">
        <v>62</v>
      </c>
      <c r="C205" s="32">
        <v>500000</v>
      </c>
      <c r="D205" s="125"/>
      <c r="E205" s="32">
        <v>499728125000</v>
      </c>
      <c r="F205" s="125"/>
      <c r="G205" s="32">
        <v>-499728125000</v>
      </c>
      <c r="H205" s="125"/>
      <c r="I205" s="32">
        <f t="shared" si="8"/>
        <v>0</v>
      </c>
      <c r="J205" s="125"/>
      <c r="K205" s="32">
        <v>500000</v>
      </c>
      <c r="L205" s="125"/>
      <c r="M205" s="32">
        <v>499728125000</v>
      </c>
      <c r="N205" s="125"/>
      <c r="O205" s="32">
        <v>-499909375000</v>
      </c>
      <c r="P205" s="125"/>
      <c r="Q205" s="32">
        <f t="shared" si="9"/>
        <v>-181250000</v>
      </c>
    </row>
    <row r="206" spans="1:20" ht="39.75" customHeight="1">
      <c r="A206" s="34" t="s">
        <v>54</v>
      </c>
      <c r="B206" s="38"/>
      <c r="C206" s="36">
        <v>1097900</v>
      </c>
      <c r="D206" s="32"/>
      <c r="E206" s="36">
        <v>1097303016875</v>
      </c>
      <c r="F206" s="32"/>
      <c r="G206" s="36">
        <v>-1097303016875</v>
      </c>
      <c r="H206" s="32"/>
      <c r="I206" s="32">
        <f t="shared" si="8"/>
        <v>0</v>
      </c>
      <c r="J206" s="32"/>
      <c r="K206" s="36">
        <v>1097900</v>
      </c>
      <c r="L206" s="32"/>
      <c r="M206" s="36">
        <v>1097303016875</v>
      </c>
      <c r="N206" s="32"/>
      <c r="O206" s="36">
        <v>-1097701005625</v>
      </c>
      <c r="P206" s="32"/>
      <c r="Q206" s="32">
        <f t="shared" si="9"/>
        <v>-397988750</v>
      </c>
    </row>
    <row r="207" spans="1:20" ht="39.75" customHeight="1">
      <c r="A207" s="34" t="s">
        <v>45</v>
      </c>
      <c r="B207" s="38"/>
      <c r="C207" s="32">
        <v>1100000</v>
      </c>
      <c r="D207" s="32"/>
      <c r="E207" s="32">
        <v>1099401875000</v>
      </c>
      <c r="F207" s="32"/>
      <c r="G207" s="32">
        <v>-1099630686855</v>
      </c>
      <c r="H207" s="32"/>
      <c r="I207" s="32">
        <f t="shared" si="8"/>
        <v>-228811855</v>
      </c>
      <c r="J207" s="32"/>
      <c r="K207" s="32">
        <v>1100000</v>
      </c>
      <c r="L207" s="32"/>
      <c r="M207" s="32">
        <v>1099401875000</v>
      </c>
      <c r="N207" s="32"/>
      <c r="O207" s="32">
        <v>-1099971436855</v>
      </c>
      <c r="P207" s="32"/>
      <c r="Q207" s="32">
        <f t="shared" si="9"/>
        <v>-569561855</v>
      </c>
    </row>
    <row r="208" spans="1:20" ht="39" customHeight="1">
      <c r="A208" s="34" t="s">
        <v>65</v>
      </c>
      <c r="B208" s="38"/>
      <c r="C208" s="36">
        <v>2000000</v>
      </c>
      <c r="D208" s="32"/>
      <c r="E208" s="36">
        <v>1999275065704</v>
      </c>
      <c r="F208" s="32"/>
      <c r="G208" s="36">
        <v>-1999275065704</v>
      </c>
      <c r="H208" s="32"/>
      <c r="I208" s="32">
        <f t="shared" si="8"/>
        <v>0</v>
      </c>
      <c r="J208" s="32"/>
      <c r="K208" s="36">
        <v>2000000</v>
      </c>
      <c r="L208" s="32"/>
      <c r="M208" s="36">
        <v>1999275065704</v>
      </c>
      <c r="N208" s="32"/>
      <c r="O208" s="36">
        <v>-2000000000000</v>
      </c>
      <c r="P208" s="32"/>
      <c r="Q208" s="32">
        <f t="shared" si="9"/>
        <v>-724934296</v>
      </c>
    </row>
    <row r="209" spans="1:17" ht="39" customHeight="1" thickBot="1">
      <c r="A209" s="34" t="s">
        <v>51</v>
      </c>
      <c r="B209" s="38"/>
      <c r="C209" s="32">
        <v>0</v>
      </c>
      <c r="D209" s="32"/>
      <c r="E209" s="32">
        <v>0</v>
      </c>
      <c r="F209" s="32"/>
      <c r="G209" s="32">
        <v>398750000</v>
      </c>
      <c r="H209" s="32"/>
      <c r="I209" s="32">
        <f t="shared" si="8"/>
        <v>398750000</v>
      </c>
      <c r="J209" s="32"/>
      <c r="K209" s="32">
        <v>0</v>
      </c>
      <c r="L209" s="32"/>
      <c r="M209" s="32">
        <v>0</v>
      </c>
      <c r="N209" s="32"/>
      <c r="O209" s="32">
        <v>0</v>
      </c>
      <c r="P209" s="32"/>
      <c r="Q209" s="32">
        <v>0</v>
      </c>
    </row>
    <row r="210" spans="1:17" ht="39.75" customHeight="1" thickBot="1">
      <c r="C210" s="41">
        <f>SUM(C202:C209)</f>
        <v>7836100</v>
      </c>
      <c r="D210" s="42"/>
      <c r="E210" s="41">
        <f>SUM(E202:E209)</f>
        <v>10225608395742</v>
      </c>
      <c r="F210" s="42"/>
      <c r="G210" s="41">
        <f>SUM(G202:G209)</f>
        <v>-10075808098381</v>
      </c>
      <c r="H210" s="42"/>
      <c r="I210" s="41">
        <f>SUM(I202:I209)</f>
        <v>149800297361</v>
      </c>
      <c r="J210" s="42"/>
      <c r="K210" s="41">
        <f>SUM(K202:K209)</f>
        <v>7836100</v>
      </c>
      <c r="L210" s="42"/>
      <c r="M210" s="41">
        <f>SUM(M202:M209)</f>
        <v>10225608395742</v>
      </c>
      <c r="N210" s="42"/>
      <c r="O210" s="41">
        <f>SUM(O202:O209)</f>
        <v>-9995153968017</v>
      </c>
      <c r="P210" s="42"/>
      <c r="Q210" s="41">
        <f>SUM(Q202:Q209)</f>
        <v>230454427725</v>
      </c>
    </row>
    <row r="211" spans="1:17" ht="18.75" thickTop="1"/>
    <row r="212" spans="1:17" ht="22.5" hidden="1">
      <c r="C212" s="36"/>
      <c r="D212" s="36"/>
      <c r="E212" s="36"/>
      <c r="F212" s="36"/>
      <c r="G212" s="36"/>
      <c r="H212" s="36"/>
      <c r="I212" s="36">
        <v>149800297361</v>
      </c>
      <c r="J212" s="36"/>
      <c r="K212" s="36"/>
      <c r="L212" s="36"/>
      <c r="M212" s="36"/>
      <c r="N212" s="36"/>
      <c r="O212" s="36"/>
      <c r="P212" s="36"/>
      <c r="Q212" s="36">
        <v>230454427725</v>
      </c>
    </row>
    <row r="213" spans="1:17" ht="22.5" hidden="1">
      <c r="C213" s="36"/>
      <c r="D213" s="36"/>
      <c r="E213" s="36"/>
      <c r="F213" s="36"/>
      <c r="G213" s="36"/>
      <c r="H213" s="36"/>
      <c r="I213" s="36">
        <f>I212-I210</f>
        <v>0</v>
      </c>
      <c r="J213" s="36"/>
      <c r="K213" s="36"/>
      <c r="L213" s="36"/>
      <c r="M213" s="36"/>
      <c r="N213" s="36"/>
      <c r="O213" s="36"/>
      <c r="P213" s="36"/>
      <c r="Q213" s="36">
        <f>Q212-Q210</f>
        <v>0</v>
      </c>
    </row>
    <row r="216" spans="1:17" ht="22.5">
      <c r="I216" s="36"/>
      <c r="Q216" s="36"/>
    </row>
    <row r="217" spans="1:17" ht="22.5">
      <c r="I217" s="36"/>
      <c r="Q217" s="36"/>
    </row>
    <row r="218" spans="1:17" ht="22.5">
      <c r="I218" s="36"/>
      <c r="Q218" s="36"/>
    </row>
    <row r="221" spans="1:17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</row>
    <row r="222" spans="1:17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</row>
    <row r="223" spans="1:17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</row>
    <row r="225" spans="1:17" ht="24.75">
      <c r="A225" s="225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</row>
    <row r="226" spans="1:17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</row>
    <row r="227" spans="1:17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</row>
    <row r="228" spans="1:17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</row>
    <row r="229" spans="1:17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</row>
  </sheetData>
  <sortState xmlns:xlrd2="http://schemas.microsoft.com/office/spreadsheetml/2017/richdata2" ref="A202:Q209">
    <sortCondition descending="1" ref="Q202:Q209"/>
  </sortState>
  <mergeCells count="56">
    <mergeCell ref="A146:Q146"/>
    <mergeCell ref="A148:Q148"/>
    <mergeCell ref="C149:Q149"/>
    <mergeCell ref="C150:I150"/>
    <mergeCell ref="K150:Q150"/>
    <mergeCell ref="C121:Q121"/>
    <mergeCell ref="C122:I122"/>
    <mergeCell ref="K122:Q122"/>
    <mergeCell ref="A144:Q144"/>
    <mergeCell ref="A145:Q145"/>
    <mergeCell ref="A62:Q62"/>
    <mergeCell ref="A63:Q63"/>
    <mergeCell ref="A64:Q64"/>
    <mergeCell ref="A172:Q172"/>
    <mergeCell ref="A173:Q173"/>
    <mergeCell ref="A66:Q66"/>
    <mergeCell ref="C67:Q67"/>
    <mergeCell ref="A90:Q90"/>
    <mergeCell ref="A91:Q91"/>
    <mergeCell ref="A92:Q92"/>
    <mergeCell ref="A94:Q94"/>
    <mergeCell ref="C95:Q95"/>
    <mergeCell ref="C96:I96"/>
    <mergeCell ref="K96:Q96"/>
    <mergeCell ref="A116:Q116"/>
    <mergeCell ref="A117:Q117"/>
    <mergeCell ref="A1:Q1"/>
    <mergeCell ref="A2:Q2"/>
    <mergeCell ref="A3:Q3"/>
    <mergeCell ref="C7:I7"/>
    <mergeCell ref="K7:Q7"/>
    <mergeCell ref="A5:Q5"/>
    <mergeCell ref="C6:Q6"/>
    <mergeCell ref="C68:I68"/>
    <mergeCell ref="K68:Q68"/>
    <mergeCell ref="C200:I200"/>
    <mergeCell ref="K200:Q200"/>
    <mergeCell ref="A194:Q194"/>
    <mergeCell ref="A195:Q195"/>
    <mergeCell ref="A196:Q196"/>
    <mergeCell ref="C177:Q177"/>
    <mergeCell ref="C178:I178"/>
    <mergeCell ref="K178:Q178"/>
    <mergeCell ref="A198:Q198"/>
    <mergeCell ref="C199:Q199"/>
    <mergeCell ref="A176:Q176"/>
    <mergeCell ref="A174:Q174"/>
    <mergeCell ref="A118:Q118"/>
    <mergeCell ref="A120:Q120"/>
    <mergeCell ref="C44:I44"/>
    <mergeCell ref="K44:Q44"/>
    <mergeCell ref="A38:Q38"/>
    <mergeCell ref="A39:Q39"/>
    <mergeCell ref="A40:Q40"/>
    <mergeCell ref="A42:Q42"/>
    <mergeCell ref="C43:Q43"/>
  </mergeCells>
  <pageMargins left="0.7" right="0.7" top="0.75" bottom="0.75" header="0.3" footer="0.3"/>
  <pageSetup paperSize="9" scale="35" orientation="landscape" horizontalDpi="4294967295" verticalDpi="4294967295" r:id="rId1"/>
  <headerFooter differentOddEven="1" differentFirst="1"/>
  <rowBreaks count="7" manualBreakCount="7">
    <brk id="37" max="16" man="1"/>
    <brk id="61" max="16" man="1"/>
    <brk id="88" max="16" man="1"/>
    <brk id="114" max="16" man="1"/>
    <brk id="142" max="16" man="1"/>
    <brk id="171" max="16" man="1"/>
    <brk id="192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V241"/>
  <sheetViews>
    <sheetView rightToLeft="1" view="pageBreakPreview" zoomScale="55" zoomScaleNormal="66" zoomScaleSheetLayoutView="55" workbookViewId="0">
      <selection activeCell="S166" sqref="S1:V1048576"/>
    </sheetView>
  </sheetViews>
  <sheetFormatPr defaultColWidth="9" defaultRowHeight="18"/>
  <cols>
    <col min="1" max="1" width="69" style="221" bestFit="1" customWidth="1"/>
    <col min="2" max="2" width="1.42578125" style="222" customWidth="1"/>
    <col min="3" max="3" width="29.85546875" style="221" customWidth="1"/>
    <col min="4" max="4" width="1.42578125" style="222" customWidth="1"/>
    <col min="5" max="5" width="32" style="221" customWidth="1"/>
    <col min="6" max="6" width="1.42578125" style="222" customWidth="1"/>
    <col min="7" max="7" width="31.42578125" style="221" customWidth="1"/>
    <col min="8" max="8" width="1.42578125" style="222" customWidth="1"/>
    <col min="9" max="9" width="33.7109375" style="221" bestFit="1" customWidth="1"/>
    <col min="10" max="10" width="1.42578125" style="222" customWidth="1"/>
    <col min="11" max="11" width="31.28515625" style="221" customWidth="1"/>
    <col min="12" max="12" width="1.42578125" style="222" customWidth="1"/>
    <col min="13" max="13" width="33.42578125" style="221" customWidth="1"/>
    <col min="14" max="14" width="1.42578125" style="222" customWidth="1"/>
    <col min="15" max="15" width="30.85546875" style="221" customWidth="1"/>
    <col min="16" max="16" width="1.42578125" style="222" customWidth="1"/>
    <col min="17" max="17" width="33.7109375" style="221" customWidth="1"/>
    <col min="18" max="18" width="1.42578125" style="235" customWidth="1"/>
    <col min="19" max="19" width="31.7109375" style="236" hidden="1" customWidth="1"/>
    <col min="20" max="20" width="37" style="236" hidden="1" customWidth="1"/>
    <col min="21" max="22" width="18.28515625" style="236" hidden="1" customWidth="1"/>
    <col min="23" max="16384" width="9" style="236"/>
  </cols>
  <sheetData>
    <row r="1" spans="1:17" ht="39" customHeight="1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17" ht="39" customHeight="1">
      <c r="A2" s="293" t="s">
        <v>84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17" ht="39" customHeight="1">
      <c r="A3" s="293" t="s">
        <v>405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17" ht="39" customHeight="1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</row>
    <row r="5" spans="1:17" ht="39" customHeight="1">
      <c r="A5" s="294" t="s">
        <v>190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</row>
    <row r="6" spans="1:17" ht="39" customHeight="1">
      <c r="A6" s="216"/>
      <c r="B6" s="216"/>
      <c r="C6" s="295" t="s">
        <v>167</v>
      </c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</row>
    <row r="7" spans="1:17" ht="39" customHeight="1" thickBot="1">
      <c r="A7" s="217"/>
      <c r="B7" s="218"/>
      <c r="C7" s="291" t="s">
        <v>406</v>
      </c>
      <c r="D7" s="291"/>
      <c r="E7" s="291"/>
      <c r="F7" s="291"/>
      <c r="G7" s="291"/>
      <c r="H7" s="291"/>
      <c r="I7" s="291"/>
      <c r="J7" s="237"/>
      <c r="K7" s="292" t="s">
        <v>407</v>
      </c>
      <c r="L7" s="292"/>
      <c r="M7" s="292"/>
      <c r="N7" s="292"/>
      <c r="O7" s="292"/>
      <c r="P7" s="292"/>
      <c r="Q7" s="292"/>
    </row>
    <row r="8" spans="1:17" ht="39" customHeight="1" thickBot="1">
      <c r="A8" s="219" t="s">
        <v>85</v>
      </c>
      <c r="B8" s="220"/>
      <c r="C8" s="219" t="s">
        <v>6</v>
      </c>
      <c r="D8" s="220"/>
      <c r="E8" s="219" t="s">
        <v>97</v>
      </c>
      <c r="F8" s="220"/>
      <c r="G8" s="219" t="s">
        <v>98</v>
      </c>
      <c r="H8" s="220"/>
      <c r="I8" s="219" t="s">
        <v>99</v>
      </c>
      <c r="J8" s="220"/>
      <c r="K8" s="219" t="s">
        <v>6</v>
      </c>
      <c r="L8" s="220"/>
      <c r="M8" s="219" t="s">
        <v>8</v>
      </c>
      <c r="N8" s="220"/>
      <c r="O8" s="219" t="s">
        <v>98</v>
      </c>
      <c r="P8" s="220"/>
      <c r="Q8" s="219" t="s">
        <v>99</v>
      </c>
    </row>
    <row r="9" spans="1:17" ht="39" customHeight="1">
      <c r="A9" s="134" t="s">
        <v>18</v>
      </c>
      <c r="B9" s="220"/>
      <c r="C9" s="50">
        <v>102454100</v>
      </c>
      <c r="D9" s="50"/>
      <c r="E9" s="50">
        <v>406720657960</v>
      </c>
      <c r="F9" s="50"/>
      <c r="G9" s="50">
        <v>-333040034900</v>
      </c>
      <c r="H9" s="50"/>
      <c r="I9" s="50">
        <v>73680623060</v>
      </c>
      <c r="J9" s="50"/>
      <c r="K9" s="50">
        <v>579427754</v>
      </c>
      <c r="L9" s="50"/>
      <c r="M9" s="50">
        <v>1726770701497</v>
      </c>
      <c r="N9" s="50"/>
      <c r="O9" s="50">
        <v>-1584887628208</v>
      </c>
      <c r="P9" s="50"/>
      <c r="Q9" s="50">
        <v>141883073289</v>
      </c>
    </row>
    <row r="10" spans="1:17" ht="39" customHeight="1">
      <c r="A10" s="134" t="s">
        <v>19</v>
      </c>
      <c r="B10" s="220"/>
      <c r="C10" s="50">
        <v>255927458</v>
      </c>
      <c r="D10" s="50"/>
      <c r="E10" s="50">
        <v>364638340961</v>
      </c>
      <c r="F10" s="50"/>
      <c r="G10" s="50">
        <v>-312109175052</v>
      </c>
      <c r="H10" s="50"/>
      <c r="I10" s="50">
        <v>52529165909</v>
      </c>
      <c r="J10" s="50"/>
      <c r="K10" s="50">
        <v>607903255</v>
      </c>
      <c r="L10" s="50"/>
      <c r="M10" s="50">
        <v>869195605052</v>
      </c>
      <c r="N10" s="50"/>
      <c r="O10" s="50">
        <v>-756533516552</v>
      </c>
      <c r="P10" s="50"/>
      <c r="Q10" s="50">
        <v>112662088500</v>
      </c>
    </row>
    <row r="11" spans="1:17" ht="39" customHeight="1">
      <c r="A11" s="134" t="s">
        <v>26</v>
      </c>
      <c r="B11" s="220"/>
      <c r="C11" s="50">
        <v>142365000</v>
      </c>
      <c r="D11" s="50"/>
      <c r="E11" s="50">
        <v>255000061056</v>
      </c>
      <c r="F11" s="50"/>
      <c r="G11" s="50">
        <v>-211370744062</v>
      </c>
      <c r="H11" s="50"/>
      <c r="I11" s="50">
        <v>43629316994</v>
      </c>
      <c r="J11" s="50"/>
      <c r="K11" s="50">
        <v>782530132</v>
      </c>
      <c r="L11" s="50"/>
      <c r="M11" s="50">
        <v>1101191095440</v>
      </c>
      <c r="N11" s="50"/>
      <c r="O11" s="50">
        <v>-1019620931679</v>
      </c>
      <c r="P11" s="50"/>
      <c r="Q11" s="50">
        <v>81570163761</v>
      </c>
    </row>
    <row r="12" spans="1:17" ht="39" customHeight="1">
      <c r="A12" s="134" t="s">
        <v>94</v>
      </c>
      <c r="B12" s="220"/>
      <c r="C12" s="50">
        <v>50712361</v>
      </c>
      <c r="D12" s="50"/>
      <c r="E12" s="50">
        <v>310558829368</v>
      </c>
      <c r="F12" s="50"/>
      <c r="G12" s="50">
        <v>-266455250710</v>
      </c>
      <c r="H12" s="50"/>
      <c r="I12" s="50">
        <v>44103578658</v>
      </c>
      <c r="J12" s="50"/>
      <c r="K12" s="50">
        <v>75712361</v>
      </c>
      <c r="L12" s="50"/>
      <c r="M12" s="50">
        <v>465585976965</v>
      </c>
      <c r="N12" s="50"/>
      <c r="O12" s="50">
        <v>-400545115095</v>
      </c>
      <c r="P12" s="50"/>
      <c r="Q12" s="50">
        <v>65040861870</v>
      </c>
    </row>
    <row r="13" spans="1:17" ht="39" customHeight="1">
      <c r="A13" s="134" t="s">
        <v>16</v>
      </c>
      <c r="B13" s="220"/>
      <c r="C13" s="50">
        <v>717566424</v>
      </c>
      <c r="D13" s="50"/>
      <c r="E13" s="50">
        <v>353843442048</v>
      </c>
      <c r="F13" s="50"/>
      <c r="G13" s="50">
        <v>-325130443436</v>
      </c>
      <c r="H13" s="50"/>
      <c r="I13" s="50">
        <v>28712998612</v>
      </c>
      <c r="J13" s="50"/>
      <c r="K13" s="50">
        <v>836972424</v>
      </c>
      <c r="L13" s="50"/>
      <c r="M13" s="50">
        <v>401144248848</v>
      </c>
      <c r="N13" s="50"/>
      <c r="O13" s="50">
        <v>-372431250236</v>
      </c>
      <c r="P13" s="50"/>
      <c r="Q13" s="50">
        <v>28712998612</v>
      </c>
    </row>
    <row r="14" spans="1:17" ht="39" customHeight="1">
      <c r="A14" s="134" t="s">
        <v>15</v>
      </c>
      <c r="B14" s="220"/>
      <c r="C14" s="50">
        <v>124636560</v>
      </c>
      <c r="D14" s="50"/>
      <c r="E14" s="50">
        <v>70667764160</v>
      </c>
      <c r="F14" s="50"/>
      <c r="G14" s="50">
        <v>-61683440499</v>
      </c>
      <c r="H14" s="50"/>
      <c r="I14" s="50">
        <v>8984323661</v>
      </c>
      <c r="J14" s="50"/>
      <c r="K14" s="50">
        <v>570575560</v>
      </c>
      <c r="L14" s="50"/>
      <c r="M14" s="50">
        <v>300497995110</v>
      </c>
      <c r="N14" s="50"/>
      <c r="O14" s="50">
        <v>-278902001017</v>
      </c>
      <c r="P14" s="50"/>
      <c r="Q14" s="50">
        <v>21595994093</v>
      </c>
    </row>
    <row r="15" spans="1:17" ht="39" customHeight="1">
      <c r="A15" s="134" t="s">
        <v>23</v>
      </c>
      <c r="B15" s="220"/>
      <c r="C15" s="50">
        <v>0</v>
      </c>
      <c r="D15" s="50"/>
      <c r="E15" s="50">
        <v>0</v>
      </c>
      <c r="F15" s="50"/>
      <c r="G15" s="50">
        <v>0</v>
      </c>
      <c r="H15" s="50"/>
      <c r="I15" s="50"/>
      <c r="J15" s="50"/>
      <c r="K15" s="50">
        <v>767034000</v>
      </c>
      <c r="L15" s="50"/>
      <c r="M15" s="50">
        <v>417685451437</v>
      </c>
      <c r="N15" s="50"/>
      <c r="O15" s="50">
        <v>-400512805087</v>
      </c>
      <c r="P15" s="50"/>
      <c r="Q15" s="50">
        <v>17172646350</v>
      </c>
    </row>
    <row r="16" spans="1:17" ht="39" customHeight="1">
      <c r="A16" s="134" t="s">
        <v>17</v>
      </c>
      <c r="B16" s="220"/>
      <c r="C16" s="50">
        <v>1726631000</v>
      </c>
      <c r="D16" s="50"/>
      <c r="E16" s="50">
        <v>773505018680</v>
      </c>
      <c r="F16" s="50"/>
      <c r="G16" s="50">
        <v>-763836077897</v>
      </c>
      <c r="H16" s="50"/>
      <c r="I16" s="50">
        <v>9668940783</v>
      </c>
      <c r="J16" s="50"/>
      <c r="K16" s="50">
        <v>2251389806</v>
      </c>
      <c r="L16" s="50"/>
      <c r="M16" s="50">
        <v>1027612624968</v>
      </c>
      <c r="N16" s="50"/>
      <c r="O16" s="50">
        <v>-1016466890825</v>
      </c>
      <c r="P16" s="50"/>
      <c r="Q16" s="50">
        <v>11145734143</v>
      </c>
    </row>
    <row r="17" spans="1:20" ht="39" customHeight="1">
      <c r="A17" s="134" t="s">
        <v>282</v>
      </c>
      <c r="B17" s="220"/>
      <c r="C17" s="50">
        <v>29600000</v>
      </c>
      <c r="D17" s="50"/>
      <c r="E17" s="50">
        <v>109995114688</v>
      </c>
      <c r="F17" s="50"/>
      <c r="G17" s="50">
        <v>-101920986846</v>
      </c>
      <c r="H17" s="50"/>
      <c r="I17" s="50">
        <v>8074127842</v>
      </c>
      <c r="J17" s="50"/>
      <c r="K17" s="50">
        <v>29600000</v>
      </c>
      <c r="L17" s="50"/>
      <c r="M17" s="50">
        <v>109995114688</v>
      </c>
      <c r="N17" s="50"/>
      <c r="O17" s="50">
        <v>-101920986846</v>
      </c>
      <c r="P17" s="50"/>
      <c r="Q17" s="50">
        <v>8074127842</v>
      </c>
    </row>
    <row r="18" spans="1:20" ht="39" customHeight="1">
      <c r="A18" s="134" t="s">
        <v>281</v>
      </c>
      <c r="B18" s="220"/>
      <c r="C18" s="50">
        <v>2000000</v>
      </c>
      <c r="D18" s="50"/>
      <c r="E18" s="50">
        <v>45029212754</v>
      </c>
      <c r="F18" s="50"/>
      <c r="G18" s="50">
        <v>-37728644546</v>
      </c>
      <c r="H18" s="50"/>
      <c r="I18" s="50">
        <v>7300568208</v>
      </c>
      <c r="J18" s="50"/>
      <c r="K18" s="50">
        <v>2000000</v>
      </c>
      <c r="L18" s="50"/>
      <c r="M18" s="50">
        <v>45029212754</v>
      </c>
      <c r="N18" s="50"/>
      <c r="O18" s="50">
        <v>-37728644546</v>
      </c>
      <c r="P18" s="50"/>
      <c r="Q18" s="50">
        <v>7300568208</v>
      </c>
    </row>
    <row r="19" spans="1:20" ht="39" customHeight="1">
      <c r="A19" s="134" t="s">
        <v>283</v>
      </c>
      <c r="B19" s="220"/>
      <c r="C19" s="50">
        <v>375000</v>
      </c>
      <c r="D19" s="50"/>
      <c r="E19" s="50">
        <v>10102549113</v>
      </c>
      <c r="F19" s="50"/>
      <c r="G19" s="50">
        <v>-6339474018</v>
      </c>
      <c r="H19" s="50"/>
      <c r="I19" s="50">
        <v>3763075095</v>
      </c>
      <c r="J19" s="50"/>
      <c r="K19" s="50">
        <v>750000</v>
      </c>
      <c r="L19" s="50"/>
      <c r="M19" s="50">
        <v>19330660211</v>
      </c>
      <c r="N19" s="50"/>
      <c r="O19" s="50">
        <v>-12685760021</v>
      </c>
      <c r="P19" s="50"/>
      <c r="Q19" s="50">
        <v>6644900190</v>
      </c>
    </row>
    <row r="20" spans="1:20" ht="39" customHeight="1">
      <c r="A20" s="134" t="s">
        <v>279</v>
      </c>
      <c r="B20" s="220"/>
      <c r="C20" s="50">
        <v>0</v>
      </c>
      <c r="D20" s="50"/>
      <c r="E20" s="50">
        <v>0</v>
      </c>
      <c r="F20" s="50"/>
      <c r="G20" s="50">
        <v>0</v>
      </c>
      <c r="H20" s="50"/>
      <c r="I20" s="50">
        <v>0</v>
      </c>
      <c r="J20" s="50"/>
      <c r="K20" s="50">
        <v>951266</v>
      </c>
      <c r="L20" s="50"/>
      <c r="M20" s="50">
        <v>79260350928</v>
      </c>
      <c r="N20" s="50"/>
      <c r="O20" s="50">
        <v>-73947816186</v>
      </c>
      <c r="P20" s="50"/>
      <c r="Q20" s="50">
        <v>5312534742</v>
      </c>
    </row>
    <row r="21" spans="1:20" ht="39" customHeight="1">
      <c r="A21" s="134" t="s">
        <v>227</v>
      </c>
      <c r="B21" s="220"/>
      <c r="C21" s="50">
        <v>0</v>
      </c>
      <c r="D21" s="50"/>
      <c r="E21" s="50">
        <v>0</v>
      </c>
      <c r="F21" s="50"/>
      <c r="G21" s="50">
        <v>0</v>
      </c>
      <c r="H21" s="50"/>
      <c r="I21" s="50">
        <v>0</v>
      </c>
      <c r="J21" s="50"/>
      <c r="K21" s="50">
        <v>562500</v>
      </c>
      <c r="L21" s="50"/>
      <c r="M21" s="50">
        <v>5926650432</v>
      </c>
      <c r="N21" s="50"/>
      <c r="O21" s="50">
        <v>-5031622182</v>
      </c>
      <c r="P21" s="50"/>
      <c r="Q21" s="50">
        <v>895028250</v>
      </c>
    </row>
    <row r="22" spans="1:20" ht="39" customHeight="1">
      <c r="A22" s="134" t="s">
        <v>27</v>
      </c>
      <c r="B22" s="220"/>
      <c r="C22" s="50">
        <v>0</v>
      </c>
      <c r="D22" s="50"/>
      <c r="E22" s="50">
        <v>0</v>
      </c>
      <c r="F22" s="50"/>
      <c r="G22" s="50">
        <v>0</v>
      </c>
      <c r="H22" s="50"/>
      <c r="I22" s="50">
        <v>0</v>
      </c>
      <c r="J22" s="50"/>
      <c r="K22" s="50">
        <v>2047373</v>
      </c>
      <c r="L22" s="50"/>
      <c r="M22" s="50">
        <v>5631447794</v>
      </c>
      <c r="N22" s="50"/>
      <c r="O22" s="50">
        <v>-4856870084</v>
      </c>
      <c r="P22" s="50"/>
      <c r="Q22" s="50">
        <v>774577710</v>
      </c>
    </row>
    <row r="23" spans="1:20" ht="39" customHeight="1" thickBot="1">
      <c r="A23" s="134" t="s">
        <v>29</v>
      </c>
      <c r="B23" s="220"/>
      <c r="C23" s="50">
        <v>0</v>
      </c>
      <c r="D23" s="50"/>
      <c r="E23" s="50">
        <v>0</v>
      </c>
      <c r="F23" s="50"/>
      <c r="G23" s="50">
        <v>0</v>
      </c>
      <c r="H23" s="50"/>
      <c r="I23" s="50">
        <v>0</v>
      </c>
      <c r="J23" s="50"/>
      <c r="K23" s="50">
        <v>100000</v>
      </c>
      <c r="L23" s="50"/>
      <c r="M23" s="50">
        <v>3505202638</v>
      </c>
      <c r="N23" s="50"/>
      <c r="O23" s="50">
        <v>-2974724738</v>
      </c>
      <c r="P23" s="50"/>
      <c r="Q23" s="50">
        <v>530477900</v>
      </c>
    </row>
    <row r="24" spans="1:20" ht="39.75" customHeight="1" thickBot="1">
      <c r="A24" s="133"/>
      <c r="B24" s="134"/>
      <c r="C24" s="193">
        <f>SUM(C9:C23)</f>
        <v>3152267903</v>
      </c>
      <c r="D24" s="156"/>
      <c r="E24" s="193">
        <f>SUM(E9:E23)</f>
        <v>2700060990788</v>
      </c>
      <c r="F24" s="156"/>
      <c r="G24" s="193">
        <f>SUM(G9:G23)</f>
        <v>-2419614271966</v>
      </c>
      <c r="H24" s="156"/>
      <c r="I24" s="193">
        <f>SUM(I9:I23)</f>
        <v>280446718822</v>
      </c>
      <c r="J24" s="156"/>
      <c r="K24" s="193">
        <f>SUM(K9:K23)</f>
        <v>6507556431</v>
      </c>
      <c r="L24" s="156"/>
      <c r="M24" s="193">
        <f>SUM(M9:M23)</f>
        <v>6578362338762</v>
      </c>
      <c r="N24" s="156"/>
      <c r="O24" s="193">
        <f>SUM(O9:O23)</f>
        <v>-6069046563302</v>
      </c>
      <c r="P24" s="156"/>
      <c r="Q24" s="193">
        <f>SUM(Q9:Q23)</f>
        <v>509315775460</v>
      </c>
      <c r="S24" s="236">
        <v>509315775460</v>
      </c>
      <c r="T24" s="236">
        <v>280446718822</v>
      </c>
    </row>
    <row r="25" spans="1:20" ht="39.75" customHeight="1" thickTop="1">
      <c r="A25" s="133"/>
      <c r="B25" s="134"/>
      <c r="C25" s="49"/>
      <c r="D25" s="50"/>
      <c r="E25" s="49"/>
      <c r="F25" s="50"/>
      <c r="G25" s="49"/>
      <c r="H25" s="50"/>
      <c r="I25" s="49"/>
      <c r="J25" s="50"/>
      <c r="K25" s="49"/>
      <c r="L25" s="50"/>
      <c r="M25" s="49"/>
      <c r="N25" s="50"/>
      <c r="O25" s="49"/>
      <c r="P25" s="50"/>
      <c r="Q25" s="49"/>
      <c r="S25" s="236">
        <f>S24-Q24</f>
        <v>0</v>
      </c>
      <c r="T25" s="236">
        <f>T24-I24</f>
        <v>0</v>
      </c>
    </row>
    <row r="26" spans="1:20" ht="39.75" customHeight="1">
      <c r="A26" s="293" t="s">
        <v>0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</row>
    <row r="27" spans="1:20" ht="39.75" customHeight="1">
      <c r="A27" s="293" t="s">
        <v>84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</row>
    <row r="28" spans="1:20" ht="39.75" customHeight="1">
      <c r="A28" s="293" t="s">
        <v>405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</row>
    <row r="29" spans="1:20" ht="39.75" customHeight="1">
      <c r="A29" s="133"/>
      <c r="B29" s="134"/>
      <c r="C29" s="49"/>
      <c r="D29" s="50"/>
      <c r="E29" s="49"/>
      <c r="F29" s="50"/>
      <c r="G29" s="49"/>
      <c r="H29" s="50"/>
      <c r="I29" s="49"/>
      <c r="J29" s="50"/>
      <c r="K29" s="49"/>
      <c r="L29" s="50"/>
      <c r="M29" s="49"/>
      <c r="N29" s="50"/>
      <c r="O29" s="49"/>
      <c r="P29" s="50"/>
      <c r="Q29" s="49"/>
    </row>
    <row r="30" spans="1:20" ht="38.25" customHeight="1">
      <c r="A30" s="294" t="s">
        <v>192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</row>
    <row r="31" spans="1:20" ht="38.25" customHeight="1">
      <c r="A31" s="216"/>
      <c r="B31" s="216"/>
      <c r="C31" s="295" t="s">
        <v>167</v>
      </c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</row>
    <row r="32" spans="1:20" ht="38.25" customHeight="1" thickBot="1">
      <c r="A32" s="217"/>
      <c r="B32" s="218"/>
      <c r="C32" s="291" t="s">
        <v>406</v>
      </c>
      <c r="D32" s="291"/>
      <c r="E32" s="291"/>
      <c r="F32" s="291"/>
      <c r="G32" s="291"/>
      <c r="H32" s="291"/>
      <c r="I32" s="291"/>
      <c r="J32" s="237"/>
      <c r="K32" s="292" t="s">
        <v>407</v>
      </c>
      <c r="L32" s="292"/>
      <c r="M32" s="292"/>
      <c r="N32" s="292"/>
      <c r="O32" s="292"/>
      <c r="P32" s="292"/>
      <c r="Q32" s="292"/>
    </row>
    <row r="33" spans="1:22" ht="38.25" customHeight="1" thickBot="1">
      <c r="A33" s="219" t="s">
        <v>85</v>
      </c>
      <c r="B33" s="220"/>
      <c r="C33" s="219" t="s">
        <v>6</v>
      </c>
      <c r="D33" s="220"/>
      <c r="E33" s="219" t="s">
        <v>97</v>
      </c>
      <c r="F33" s="220"/>
      <c r="G33" s="219" t="s">
        <v>98</v>
      </c>
      <c r="H33" s="220"/>
      <c r="I33" s="219" t="s">
        <v>99</v>
      </c>
      <c r="J33" s="220"/>
      <c r="K33" s="219" t="s">
        <v>6</v>
      </c>
      <c r="L33" s="220"/>
      <c r="M33" s="219" t="s">
        <v>8</v>
      </c>
      <c r="N33" s="220"/>
      <c r="O33" s="219" t="s">
        <v>98</v>
      </c>
      <c r="P33" s="220"/>
      <c r="Q33" s="219" t="s">
        <v>99</v>
      </c>
    </row>
    <row r="34" spans="1:22" ht="38.25" customHeight="1">
      <c r="A34" s="133" t="s">
        <v>420</v>
      </c>
      <c r="B34" s="134"/>
      <c r="C34" s="50">
        <v>923299000</v>
      </c>
      <c r="D34" s="50"/>
      <c r="E34" s="50">
        <v>408872265750</v>
      </c>
      <c r="F34" s="50"/>
      <c r="G34" s="50">
        <v>437506645667</v>
      </c>
      <c r="H34" s="50"/>
      <c r="I34" s="50">
        <v>28634379917</v>
      </c>
      <c r="J34" s="50"/>
      <c r="K34" s="50">
        <v>923299000</v>
      </c>
      <c r="L34" s="50"/>
      <c r="M34" s="50">
        <v>408872265750</v>
      </c>
      <c r="N34" s="50"/>
      <c r="O34" s="50">
        <v>437506645667</v>
      </c>
      <c r="P34" s="50"/>
      <c r="Q34" s="50">
        <v>28634379917</v>
      </c>
      <c r="S34" s="236">
        <f t="shared" ref="S34" si="0">O34-M34</f>
        <v>28634379917</v>
      </c>
      <c r="T34" s="236">
        <f t="shared" ref="T34" si="1">S34-Q34</f>
        <v>0</v>
      </c>
      <c r="U34" s="236">
        <f t="shared" ref="U34" si="2">G34-E34</f>
        <v>28634379917</v>
      </c>
      <c r="V34" s="236">
        <f t="shared" ref="V34" si="3">U34-I34</f>
        <v>0</v>
      </c>
    </row>
    <row r="35" spans="1:22" ht="38.25" customHeight="1">
      <c r="A35" s="133" t="s">
        <v>383</v>
      </c>
      <c r="B35" s="134"/>
      <c r="C35" s="50">
        <v>0</v>
      </c>
      <c r="D35" s="50"/>
      <c r="E35" s="50">
        <v>0</v>
      </c>
      <c r="F35" s="50"/>
      <c r="G35" s="50">
        <v>0</v>
      </c>
      <c r="H35" s="50"/>
      <c r="I35" s="50">
        <v>0</v>
      </c>
      <c r="J35" s="50"/>
      <c r="K35" s="50">
        <v>0</v>
      </c>
      <c r="L35" s="50"/>
      <c r="M35" s="50">
        <v>0</v>
      </c>
      <c r="N35" s="50"/>
      <c r="O35" s="50">
        <v>19783484798</v>
      </c>
      <c r="P35" s="50"/>
      <c r="Q35" s="50">
        <v>19783484798</v>
      </c>
      <c r="S35" s="236">
        <f t="shared" ref="S35:S98" si="4">O35-M35</f>
        <v>19783484798</v>
      </c>
      <c r="T35" s="236">
        <f>S35-Q35</f>
        <v>0</v>
      </c>
      <c r="U35" s="236">
        <f t="shared" ref="U35:U98" si="5">G35-E35</f>
        <v>0</v>
      </c>
      <c r="V35" s="236">
        <f t="shared" ref="V35:V98" si="6">U35-I35</f>
        <v>0</v>
      </c>
    </row>
    <row r="36" spans="1:22" ht="38.25" customHeight="1">
      <c r="A36" s="133" t="s">
        <v>348</v>
      </c>
      <c r="B36" s="134"/>
      <c r="C36" s="50">
        <v>0</v>
      </c>
      <c r="D36" s="50"/>
      <c r="E36" s="50">
        <v>0</v>
      </c>
      <c r="F36" s="50"/>
      <c r="G36" s="50">
        <v>0</v>
      </c>
      <c r="H36" s="50"/>
      <c r="I36" s="50">
        <v>0</v>
      </c>
      <c r="J36" s="50"/>
      <c r="K36" s="50">
        <v>0</v>
      </c>
      <c r="L36" s="50"/>
      <c r="M36" s="50">
        <v>0</v>
      </c>
      <c r="N36" s="50"/>
      <c r="O36" s="50">
        <v>18783480386</v>
      </c>
      <c r="P36" s="50"/>
      <c r="Q36" s="50">
        <v>18783480386</v>
      </c>
      <c r="S36" s="236">
        <f t="shared" si="4"/>
        <v>18783480386</v>
      </c>
      <c r="T36" s="236">
        <f t="shared" ref="T36:T98" si="7">S36-Q36</f>
        <v>0</v>
      </c>
      <c r="U36" s="236">
        <f t="shared" si="5"/>
        <v>0</v>
      </c>
      <c r="V36" s="236">
        <f t="shared" si="6"/>
        <v>0</v>
      </c>
    </row>
    <row r="37" spans="1:22" ht="38.25" customHeight="1">
      <c r="A37" s="133" t="s">
        <v>366</v>
      </c>
      <c r="B37" s="134"/>
      <c r="C37" s="50">
        <v>0</v>
      </c>
      <c r="D37" s="50"/>
      <c r="E37" s="50">
        <v>0</v>
      </c>
      <c r="F37" s="50"/>
      <c r="G37" s="50">
        <v>0</v>
      </c>
      <c r="H37" s="50"/>
      <c r="I37" s="50">
        <v>0</v>
      </c>
      <c r="J37" s="50"/>
      <c r="K37" s="50">
        <v>433394000</v>
      </c>
      <c r="L37" s="50"/>
      <c r="M37" s="50">
        <v>156398970213</v>
      </c>
      <c r="N37" s="50"/>
      <c r="O37" s="50">
        <v>170437245605</v>
      </c>
      <c r="P37" s="50"/>
      <c r="Q37" s="50">
        <v>14038275392</v>
      </c>
      <c r="S37" s="236">
        <f t="shared" si="4"/>
        <v>14038275392</v>
      </c>
      <c r="T37" s="236">
        <f t="shared" si="7"/>
        <v>0</v>
      </c>
      <c r="U37" s="236">
        <f t="shared" si="5"/>
        <v>0</v>
      </c>
      <c r="V37" s="236">
        <f t="shared" si="6"/>
        <v>0</v>
      </c>
    </row>
    <row r="38" spans="1:22" ht="38.25" customHeight="1">
      <c r="A38" s="133" t="s">
        <v>421</v>
      </c>
      <c r="B38" s="134"/>
      <c r="C38" s="49">
        <v>342478000</v>
      </c>
      <c r="D38" s="50"/>
      <c r="E38" s="49">
        <v>129420948150</v>
      </c>
      <c r="F38" s="50"/>
      <c r="G38" s="50">
        <v>140403152354</v>
      </c>
      <c r="H38" s="50"/>
      <c r="I38" s="49">
        <v>10982204204</v>
      </c>
      <c r="J38" s="50"/>
      <c r="K38" s="49">
        <v>342478000</v>
      </c>
      <c r="L38" s="50"/>
      <c r="M38" s="49">
        <v>129420948150</v>
      </c>
      <c r="N38" s="50"/>
      <c r="O38" s="50">
        <v>140403152354</v>
      </c>
      <c r="P38" s="50"/>
      <c r="Q38" s="49">
        <v>10982204204</v>
      </c>
      <c r="S38" s="236">
        <f t="shared" si="4"/>
        <v>10982204204</v>
      </c>
      <c r="T38" s="236">
        <f t="shared" si="7"/>
        <v>0</v>
      </c>
      <c r="U38" s="236">
        <f t="shared" si="5"/>
        <v>10982204204</v>
      </c>
      <c r="V38" s="236">
        <f t="shared" si="6"/>
        <v>0</v>
      </c>
    </row>
    <row r="39" spans="1:22" ht="38.25" customHeight="1">
      <c r="A39" s="133" t="s">
        <v>422</v>
      </c>
      <c r="B39" s="134"/>
      <c r="C39" s="50">
        <v>258591000</v>
      </c>
      <c r="D39" s="50"/>
      <c r="E39" s="50">
        <v>2763414174</v>
      </c>
      <c r="F39" s="50"/>
      <c r="G39" s="50">
        <v>12839515235</v>
      </c>
      <c r="H39" s="50"/>
      <c r="I39" s="50">
        <v>10076101061</v>
      </c>
      <c r="J39" s="50"/>
      <c r="K39" s="50">
        <v>0</v>
      </c>
      <c r="L39" s="50"/>
      <c r="M39" s="50">
        <v>0</v>
      </c>
      <c r="N39" s="50"/>
      <c r="O39" s="50">
        <v>10076101061</v>
      </c>
      <c r="P39" s="50"/>
      <c r="Q39" s="50">
        <v>10076101061</v>
      </c>
      <c r="S39" s="236">
        <f t="shared" si="4"/>
        <v>10076101061</v>
      </c>
      <c r="T39" s="236">
        <f t="shared" si="7"/>
        <v>0</v>
      </c>
      <c r="U39" s="236">
        <f t="shared" si="5"/>
        <v>10076101061</v>
      </c>
      <c r="V39" s="236">
        <f>U39-I39</f>
        <v>0</v>
      </c>
    </row>
    <row r="40" spans="1:22" ht="38.25" customHeight="1">
      <c r="A40" s="133" t="s">
        <v>369</v>
      </c>
      <c r="B40" s="134"/>
      <c r="C40" s="50">
        <v>0</v>
      </c>
      <c r="D40" s="50"/>
      <c r="E40" s="50">
        <v>0</v>
      </c>
      <c r="F40" s="50"/>
      <c r="G40" s="50">
        <v>0</v>
      </c>
      <c r="H40" s="50"/>
      <c r="I40" s="50">
        <v>0</v>
      </c>
      <c r="J40" s="50"/>
      <c r="K40" s="50">
        <v>0</v>
      </c>
      <c r="L40" s="50"/>
      <c r="M40" s="50">
        <v>0</v>
      </c>
      <c r="N40" s="50"/>
      <c r="O40" s="50">
        <v>14368964389</v>
      </c>
      <c r="P40" s="50"/>
      <c r="Q40" s="50">
        <v>14368964389</v>
      </c>
      <c r="S40" s="236">
        <f t="shared" si="4"/>
        <v>14368964389</v>
      </c>
      <c r="T40" s="236">
        <f t="shared" si="7"/>
        <v>0</v>
      </c>
      <c r="U40" s="236">
        <f t="shared" si="5"/>
        <v>0</v>
      </c>
      <c r="V40" s="236">
        <f t="shared" si="6"/>
        <v>0</v>
      </c>
    </row>
    <row r="41" spans="1:22" ht="38.25" customHeight="1">
      <c r="A41" s="133" t="s">
        <v>392</v>
      </c>
      <c r="B41" s="134"/>
      <c r="C41" s="50">
        <v>0</v>
      </c>
      <c r="D41" s="50"/>
      <c r="E41" s="50">
        <v>0</v>
      </c>
      <c r="F41" s="50"/>
      <c r="G41" s="50">
        <v>0</v>
      </c>
      <c r="H41" s="50"/>
      <c r="I41" s="50">
        <v>0</v>
      </c>
      <c r="J41" s="50"/>
      <c r="K41" s="50">
        <v>379078000</v>
      </c>
      <c r="L41" s="50"/>
      <c r="M41" s="50">
        <v>187962489000</v>
      </c>
      <c r="N41" s="50"/>
      <c r="O41" s="50">
        <v>198232890054</v>
      </c>
      <c r="P41" s="50"/>
      <c r="Q41" s="50">
        <v>10270401054</v>
      </c>
      <c r="S41" s="236">
        <f t="shared" si="4"/>
        <v>10270401054</v>
      </c>
      <c r="T41" s="236">
        <f t="shared" si="7"/>
        <v>0</v>
      </c>
      <c r="U41" s="236">
        <f t="shared" si="5"/>
        <v>0</v>
      </c>
      <c r="V41" s="236">
        <f t="shared" si="6"/>
        <v>0</v>
      </c>
    </row>
    <row r="42" spans="1:22" ht="38.25" customHeight="1">
      <c r="A42" s="133" t="s">
        <v>423</v>
      </c>
      <c r="B42" s="134"/>
      <c r="C42" s="50">
        <v>635117000</v>
      </c>
      <c r="D42" s="50"/>
      <c r="E42" s="50">
        <v>126984920765</v>
      </c>
      <c r="F42" s="50"/>
      <c r="G42" s="50">
        <v>136868369604</v>
      </c>
      <c r="H42" s="50"/>
      <c r="I42" s="50">
        <v>9883448839</v>
      </c>
      <c r="J42" s="50"/>
      <c r="K42" s="50">
        <v>218180000</v>
      </c>
      <c r="L42" s="50"/>
      <c r="M42" s="50">
        <v>158309741910</v>
      </c>
      <c r="N42" s="50"/>
      <c r="O42" s="50">
        <v>168193190749</v>
      </c>
      <c r="P42" s="50"/>
      <c r="Q42" s="50">
        <v>9883448839</v>
      </c>
      <c r="S42" s="236">
        <f t="shared" si="4"/>
        <v>9883448839</v>
      </c>
      <c r="T42" s="236">
        <f t="shared" si="7"/>
        <v>0</v>
      </c>
      <c r="U42" s="236">
        <f t="shared" si="5"/>
        <v>9883448839</v>
      </c>
      <c r="V42" s="236">
        <f t="shared" si="6"/>
        <v>0</v>
      </c>
    </row>
    <row r="43" spans="1:22" ht="38.25" customHeight="1">
      <c r="A43" s="133" t="s">
        <v>371</v>
      </c>
      <c r="B43" s="134"/>
      <c r="C43" s="50">
        <v>0</v>
      </c>
      <c r="D43" s="50"/>
      <c r="E43" s="50">
        <v>0</v>
      </c>
      <c r="F43" s="50"/>
      <c r="G43" s="50">
        <v>0</v>
      </c>
      <c r="H43" s="50"/>
      <c r="I43" s="50">
        <v>0</v>
      </c>
      <c r="J43" s="50"/>
      <c r="K43" s="50">
        <v>0</v>
      </c>
      <c r="L43" s="50"/>
      <c r="M43" s="50">
        <v>0</v>
      </c>
      <c r="N43" s="50"/>
      <c r="O43" s="50">
        <v>8909089265</v>
      </c>
      <c r="P43" s="50"/>
      <c r="Q43" s="50">
        <v>8909089265</v>
      </c>
      <c r="S43" s="236">
        <f t="shared" si="4"/>
        <v>8909089265</v>
      </c>
      <c r="T43" s="236">
        <f t="shared" si="7"/>
        <v>0</v>
      </c>
      <c r="U43" s="236">
        <f t="shared" si="5"/>
        <v>0</v>
      </c>
      <c r="V43" s="236">
        <f t="shared" si="6"/>
        <v>0</v>
      </c>
    </row>
    <row r="44" spans="1:22" ht="38.25" customHeight="1">
      <c r="A44" s="133" t="s">
        <v>373</v>
      </c>
      <c r="B44" s="134"/>
      <c r="C44" s="50">
        <v>0</v>
      </c>
      <c r="D44" s="50"/>
      <c r="E44" s="50">
        <v>0</v>
      </c>
      <c r="F44" s="50"/>
      <c r="G44" s="50">
        <v>0</v>
      </c>
      <c r="H44" s="50"/>
      <c r="I44" s="50">
        <v>0</v>
      </c>
      <c r="J44" s="50"/>
      <c r="K44" s="50">
        <v>0</v>
      </c>
      <c r="L44" s="50"/>
      <c r="M44" s="50">
        <v>0</v>
      </c>
      <c r="N44" s="50"/>
      <c r="O44" s="50">
        <v>9105627184</v>
      </c>
      <c r="P44" s="50"/>
      <c r="Q44" s="50">
        <v>9105627184</v>
      </c>
      <c r="S44" s="236">
        <f t="shared" si="4"/>
        <v>9105627184</v>
      </c>
      <c r="T44" s="236">
        <f t="shared" si="7"/>
        <v>0</v>
      </c>
      <c r="U44" s="236">
        <f t="shared" si="5"/>
        <v>0</v>
      </c>
      <c r="V44" s="236">
        <f t="shared" si="6"/>
        <v>0</v>
      </c>
    </row>
    <row r="45" spans="1:22" ht="38.25" customHeight="1">
      <c r="A45" s="133" t="s">
        <v>424</v>
      </c>
      <c r="B45" s="134"/>
      <c r="C45" s="50">
        <v>423093000</v>
      </c>
      <c r="D45" s="50"/>
      <c r="E45" s="50">
        <v>3930507545</v>
      </c>
      <c r="F45" s="50"/>
      <c r="G45" s="50">
        <v>12454601022</v>
      </c>
      <c r="H45" s="50"/>
      <c r="I45" s="50">
        <v>8524093477</v>
      </c>
      <c r="J45" s="50"/>
      <c r="K45" s="50">
        <v>1000000</v>
      </c>
      <c r="L45" s="50"/>
      <c r="M45" s="50">
        <v>8000498783</v>
      </c>
      <c r="N45" s="50"/>
      <c r="O45" s="50">
        <v>16524592260</v>
      </c>
      <c r="P45" s="50"/>
      <c r="Q45" s="50">
        <v>8524093477</v>
      </c>
      <c r="S45" s="236">
        <f t="shared" si="4"/>
        <v>8524093477</v>
      </c>
      <c r="T45" s="236">
        <f t="shared" si="7"/>
        <v>0</v>
      </c>
      <c r="U45" s="236">
        <f t="shared" si="5"/>
        <v>8524093477</v>
      </c>
      <c r="V45" s="236">
        <f t="shared" si="6"/>
        <v>0</v>
      </c>
    </row>
    <row r="46" spans="1:22" ht="38.25" customHeight="1">
      <c r="A46" s="133" t="s">
        <v>425</v>
      </c>
      <c r="B46" s="134"/>
      <c r="C46" s="50">
        <v>295131000</v>
      </c>
      <c r="D46" s="50"/>
      <c r="E46" s="50">
        <v>124898140069</v>
      </c>
      <c r="F46" s="50"/>
      <c r="G46" s="50">
        <v>133796459027</v>
      </c>
      <c r="H46" s="50"/>
      <c r="I46" s="50">
        <v>8898318958</v>
      </c>
      <c r="J46" s="50"/>
      <c r="K46" s="50">
        <v>201020000</v>
      </c>
      <c r="L46" s="50"/>
      <c r="M46" s="50">
        <v>132144941340</v>
      </c>
      <c r="N46" s="50"/>
      <c r="O46" s="50">
        <v>141043260298</v>
      </c>
      <c r="P46" s="50"/>
      <c r="Q46" s="50">
        <v>8898318958</v>
      </c>
      <c r="S46" s="236">
        <f t="shared" si="4"/>
        <v>8898318958</v>
      </c>
      <c r="T46" s="236">
        <f t="shared" si="7"/>
        <v>0</v>
      </c>
      <c r="U46" s="236">
        <f t="shared" si="5"/>
        <v>8898318958</v>
      </c>
      <c r="V46" s="236">
        <f t="shared" si="6"/>
        <v>0</v>
      </c>
    </row>
    <row r="47" spans="1:22" ht="38.25" customHeight="1">
      <c r="A47" s="133" t="s">
        <v>355</v>
      </c>
      <c r="B47" s="134"/>
      <c r="C47" s="50">
        <v>0</v>
      </c>
      <c r="D47" s="50"/>
      <c r="E47" s="50">
        <v>0</v>
      </c>
      <c r="F47" s="50"/>
      <c r="G47" s="50">
        <v>0</v>
      </c>
      <c r="H47" s="50"/>
      <c r="I47" s="50">
        <v>0</v>
      </c>
      <c r="J47" s="50"/>
      <c r="K47" s="50">
        <v>0</v>
      </c>
      <c r="L47" s="50"/>
      <c r="M47" s="50">
        <v>0</v>
      </c>
      <c r="N47" s="50"/>
      <c r="O47" s="50">
        <v>6645042672</v>
      </c>
      <c r="P47" s="50"/>
      <c r="Q47" s="50">
        <v>6645042672</v>
      </c>
      <c r="S47" s="236">
        <f t="shared" si="4"/>
        <v>6645042672</v>
      </c>
      <c r="T47" s="236">
        <f t="shared" si="7"/>
        <v>0</v>
      </c>
      <c r="U47" s="236">
        <f t="shared" si="5"/>
        <v>0</v>
      </c>
      <c r="V47" s="236">
        <f t="shared" si="6"/>
        <v>0</v>
      </c>
    </row>
    <row r="48" spans="1:22" ht="38.25" customHeight="1">
      <c r="A48" s="133" t="s">
        <v>367</v>
      </c>
      <c r="B48" s="134"/>
      <c r="C48" s="49">
        <v>0</v>
      </c>
      <c r="D48" s="50"/>
      <c r="E48" s="49">
        <v>0</v>
      </c>
      <c r="F48" s="50"/>
      <c r="G48" s="50">
        <v>0</v>
      </c>
      <c r="H48" s="50"/>
      <c r="I48" s="49">
        <v>0</v>
      </c>
      <c r="J48" s="50"/>
      <c r="K48" s="49">
        <v>41001000</v>
      </c>
      <c r="L48" s="50"/>
      <c r="M48" s="49">
        <v>85058766948</v>
      </c>
      <c r="N48" s="50"/>
      <c r="O48" s="50">
        <v>91862822864</v>
      </c>
      <c r="P48" s="50"/>
      <c r="Q48" s="49">
        <v>6804055916</v>
      </c>
      <c r="S48" s="236">
        <f t="shared" si="4"/>
        <v>6804055916</v>
      </c>
      <c r="T48" s="236">
        <f t="shared" si="7"/>
        <v>0</v>
      </c>
      <c r="U48" s="236">
        <f t="shared" si="5"/>
        <v>0</v>
      </c>
      <c r="V48" s="236">
        <f t="shared" si="6"/>
        <v>0</v>
      </c>
    </row>
    <row r="49" spans="1:22" ht="38.25" customHeight="1">
      <c r="A49" s="133" t="s">
        <v>352</v>
      </c>
      <c r="B49" s="134"/>
      <c r="C49" s="50">
        <v>0</v>
      </c>
      <c r="D49" s="50"/>
      <c r="E49" s="50">
        <v>0</v>
      </c>
      <c r="F49" s="50"/>
      <c r="G49" s="50">
        <v>0</v>
      </c>
      <c r="H49" s="50"/>
      <c r="I49" s="50">
        <v>0</v>
      </c>
      <c r="J49" s="50"/>
      <c r="K49" s="50">
        <v>287296000</v>
      </c>
      <c r="L49" s="50"/>
      <c r="M49" s="50">
        <v>1452340328</v>
      </c>
      <c r="N49" s="50"/>
      <c r="O49" s="50">
        <v>7885728717</v>
      </c>
      <c r="P49" s="50"/>
      <c r="Q49" s="50">
        <v>6433388389</v>
      </c>
      <c r="S49" s="236">
        <f t="shared" si="4"/>
        <v>6433388389</v>
      </c>
      <c r="T49" s="236">
        <f t="shared" si="7"/>
        <v>0</v>
      </c>
      <c r="U49" s="236">
        <f t="shared" si="5"/>
        <v>0</v>
      </c>
      <c r="V49" s="236">
        <f t="shared" si="6"/>
        <v>0</v>
      </c>
    </row>
    <row r="50" spans="1:22" ht="38.25" customHeight="1">
      <c r="A50" s="133" t="s">
        <v>426</v>
      </c>
      <c r="B50" s="134"/>
      <c r="C50" s="50">
        <v>125000000</v>
      </c>
      <c r="D50" s="50"/>
      <c r="E50" s="50">
        <v>2211673424</v>
      </c>
      <c r="F50" s="50"/>
      <c r="G50" s="50">
        <v>8446029828</v>
      </c>
      <c r="H50" s="50"/>
      <c r="I50" s="50">
        <v>6234356404</v>
      </c>
      <c r="J50" s="50"/>
      <c r="K50" s="50">
        <v>299100000</v>
      </c>
      <c r="L50" s="50"/>
      <c r="M50" s="50">
        <v>26422315711</v>
      </c>
      <c r="N50" s="50"/>
      <c r="O50" s="50">
        <v>32656672115</v>
      </c>
      <c r="P50" s="50"/>
      <c r="Q50" s="50">
        <v>6234356404</v>
      </c>
      <c r="S50" s="236">
        <f t="shared" si="4"/>
        <v>6234356404</v>
      </c>
      <c r="T50" s="236">
        <f t="shared" si="7"/>
        <v>0</v>
      </c>
      <c r="U50" s="236">
        <f t="shared" si="5"/>
        <v>6234356404</v>
      </c>
      <c r="V50" s="236">
        <f t="shared" si="6"/>
        <v>0</v>
      </c>
    </row>
    <row r="51" spans="1:22" ht="38.25" customHeight="1" thickBot="1">
      <c r="A51" s="133" t="s">
        <v>427</v>
      </c>
      <c r="B51" s="134"/>
      <c r="C51" s="135">
        <v>129000000</v>
      </c>
      <c r="D51" s="50"/>
      <c r="E51" s="135">
        <v>839634836</v>
      </c>
      <c r="F51" s="50"/>
      <c r="G51" s="135">
        <v>6417806000</v>
      </c>
      <c r="H51" s="50"/>
      <c r="I51" s="135">
        <v>5578171164</v>
      </c>
      <c r="J51" s="50"/>
      <c r="K51" s="135">
        <v>0</v>
      </c>
      <c r="L51" s="50"/>
      <c r="M51" s="135">
        <v>0</v>
      </c>
      <c r="N51" s="50"/>
      <c r="O51" s="135">
        <v>5578171164</v>
      </c>
      <c r="P51" s="50"/>
      <c r="Q51" s="135">
        <v>5578171164</v>
      </c>
      <c r="S51" s="236">
        <f t="shared" si="4"/>
        <v>5578171164</v>
      </c>
      <c r="T51" s="236">
        <f t="shared" si="7"/>
        <v>0</v>
      </c>
      <c r="U51" s="236">
        <f t="shared" si="5"/>
        <v>5578171164</v>
      </c>
      <c r="V51" s="236">
        <f t="shared" si="6"/>
        <v>0</v>
      </c>
    </row>
    <row r="52" spans="1:22" ht="38.25" customHeight="1" thickBot="1">
      <c r="A52" s="157" t="s">
        <v>203</v>
      </c>
      <c r="B52" s="157"/>
      <c r="C52" s="155">
        <f>SUM(C34:C51)</f>
        <v>3131709000</v>
      </c>
      <c r="D52" s="156"/>
      <c r="E52" s="155">
        <f>SUM(E34:E51)</f>
        <v>799921504713</v>
      </c>
      <c r="F52" s="156"/>
      <c r="G52" s="155">
        <f>SUM(G34:G51)</f>
        <v>888732578737</v>
      </c>
      <c r="H52" s="156"/>
      <c r="I52" s="155">
        <f>SUM(I34:I51)</f>
        <v>88811074024</v>
      </c>
      <c r="J52" s="156"/>
      <c r="K52" s="155">
        <f>SUM(K34:K51)</f>
        <v>3125846000</v>
      </c>
      <c r="L52" s="156"/>
      <c r="M52" s="155">
        <f>SUM(M34:M51)</f>
        <v>1294043278133</v>
      </c>
      <c r="N52" s="156"/>
      <c r="O52" s="155">
        <f>SUM(O34:O51)</f>
        <v>1497996161602</v>
      </c>
      <c r="P52" s="156"/>
      <c r="Q52" s="155">
        <f>SUM(Q34:Q51)</f>
        <v>203952883469</v>
      </c>
      <c r="S52" s="236">
        <f t="shared" si="4"/>
        <v>203952883469</v>
      </c>
      <c r="T52" s="236">
        <f t="shared" si="7"/>
        <v>0</v>
      </c>
      <c r="U52" s="236">
        <f t="shared" si="5"/>
        <v>88811074024</v>
      </c>
      <c r="V52" s="236">
        <f t="shared" si="6"/>
        <v>0</v>
      </c>
    </row>
    <row r="53" spans="1:22" ht="38.25" customHeight="1">
      <c r="A53" s="133"/>
      <c r="B53" s="134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</row>
    <row r="54" spans="1:22" ht="38.25" customHeight="1">
      <c r="A54" s="293" t="s">
        <v>0</v>
      </c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</row>
    <row r="55" spans="1:22" ht="38.25" customHeight="1">
      <c r="A55" s="293" t="s">
        <v>84</v>
      </c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</row>
    <row r="56" spans="1:22" ht="38.25" customHeight="1">
      <c r="A56" s="293" t="s">
        <v>405</v>
      </c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</row>
    <row r="57" spans="1:22" ht="38.25" customHeight="1">
      <c r="A57" s="133"/>
      <c r="B57" s="134"/>
      <c r="C57" s="49"/>
      <c r="D57" s="50"/>
      <c r="E57" s="49"/>
      <c r="F57" s="50"/>
      <c r="G57" s="49"/>
      <c r="H57" s="50"/>
      <c r="I57" s="49"/>
      <c r="J57" s="50"/>
      <c r="K57" s="49"/>
      <c r="L57" s="50"/>
      <c r="M57" s="49"/>
      <c r="N57" s="50"/>
      <c r="O57" s="49"/>
      <c r="P57" s="50"/>
      <c r="Q57" s="49"/>
    </row>
    <row r="58" spans="1:22" ht="38.25" customHeight="1">
      <c r="A58" s="294" t="s">
        <v>401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</row>
    <row r="59" spans="1:22" ht="38.25" customHeight="1">
      <c r="A59" s="216"/>
      <c r="B59" s="216"/>
      <c r="C59" s="295" t="s">
        <v>167</v>
      </c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</row>
    <row r="60" spans="1:22" ht="38.25" customHeight="1" thickBot="1">
      <c r="A60" s="217"/>
      <c r="B60" s="218"/>
      <c r="C60" s="291" t="s">
        <v>406</v>
      </c>
      <c r="D60" s="291"/>
      <c r="E60" s="291"/>
      <c r="F60" s="291"/>
      <c r="G60" s="291"/>
      <c r="H60" s="291"/>
      <c r="I60" s="291"/>
      <c r="J60" s="237"/>
      <c r="K60" s="292" t="s">
        <v>407</v>
      </c>
      <c r="L60" s="292"/>
      <c r="M60" s="292"/>
      <c r="N60" s="292"/>
      <c r="O60" s="292"/>
      <c r="P60" s="292"/>
      <c r="Q60" s="292"/>
    </row>
    <row r="61" spans="1:22" ht="38.25" customHeight="1" thickBot="1">
      <c r="A61" s="219" t="s">
        <v>85</v>
      </c>
      <c r="B61" s="220"/>
      <c r="C61" s="219" t="s">
        <v>6</v>
      </c>
      <c r="D61" s="220"/>
      <c r="E61" s="219" t="s">
        <v>97</v>
      </c>
      <c r="F61" s="220"/>
      <c r="G61" s="219" t="s">
        <v>98</v>
      </c>
      <c r="H61" s="220"/>
      <c r="I61" s="219" t="s">
        <v>99</v>
      </c>
      <c r="J61" s="220"/>
      <c r="K61" s="219" t="s">
        <v>6</v>
      </c>
      <c r="L61" s="220"/>
      <c r="M61" s="219" t="s">
        <v>8</v>
      </c>
      <c r="N61" s="220"/>
      <c r="O61" s="219" t="s">
        <v>98</v>
      </c>
      <c r="P61" s="220"/>
      <c r="Q61" s="219" t="s">
        <v>99</v>
      </c>
    </row>
    <row r="62" spans="1:22" ht="38.25" customHeight="1">
      <c r="A62" s="157" t="s">
        <v>204</v>
      </c>
      <c r="B62" s="210"/>
      <c r="C62" s="156">
        <f>C52</f>
        <v>3131709000</v>
      </c>
      <c r="D62" s="156"/>
      <c r="E62" s="156">
        <f>E52</f>
        <v>799921504713</v>
      </c>
      <c r="F62" s="156"/>
      <c r="G62" s="156">
        <f>G52</f>
        <v>888732578737</v>
      </c>
      <c r="H62" s="156"/>
      <c r="I62" s="156">
        <f>I52</f>
        <v>88811074024</v>
      </c>
      <c r="J62" s="156"/>
      <c r="K62" s="156">
        <f>K52</f>
        <v>3125846000</v>
      </c>
      <c r="L62" s="156"/>
      <c r="M62" s="156">
        <f>M52</f>
        <v>1294043278133</v>
      </c>
      <c r="N62" s="156"/>
      <c r="O62" s="156">
        <f>O52</f>
        <v>1497996161602</v>
      </c>
      <c r="P62" s="156"/>
      <c r="Q62" s="156">
        <f>Q52</f>
        <v>203952883469</v>
      </c>
      <c r="S62" s="236">
        <f t="shared" si="4"/>
        <v>203952883469</v>
      </c>
      <c r="T62" s="236">
        <f t="shared" si="7"/>
        <v>0</v>
      </c>
      <c r="U62" s="236">
        <f t="shared" si="5"/>
        <v>88811074024</v>
      </c>
      <c r="V62" s="236">
        <f t="shared" si="6"/>
        <v>0</v>
      </c>
    </row>
    <row r="63" spans="1:22" ht="38.25" customHeight="1">
      <c r="A63" s="133" t="s">
        <v>374</v>
      </c>
      <c r="B63" s="134"/>
      <c r="C63" s="50">
        <v>0</v>
      </c>
      <c r="D63" s="50"/>
      <c r="E63" s="50">
        <v>0</v>
      </c>
      <c r="F63" s="50"/>
      <c r="G63" s="50">
        <v>0</v>
      </c>
      <c r="H63" s="50"/>
      <c r="I63" s="50">
        <v>0</v>
      </c>
      <c r="J63" s="50"/>
      <c r="K63" s="50">
        <v>0</v>
      </c>
      <c r="L63" s="50"/>
      <c r="M63" s="50">
        <v>0</v>
      </c>
      <c r="N63" s="50"/>
      <c r="O63" s="50">
        <v>4938486224</v>
      </c>
      <c r="P63" s="50"/>
      <c r="Q63" s="50">
        <v>4938486224</v>
      </c>
      <c r="S63" s="236">
        <f t="shared" si="4"/>
        <v>4938486224</v>
      </c>
      <c r="T63" s="236">
        <f t="shared" si="7"/>
        <v>0</v>
      </c>
      <c r="U63" s="236">
        <f t="shared" si="5"/>
        <v>0</v>
      </c>
      <c r="V63" s="236">
        <f t="shared" si="6"/>
        <v>0</v>
      </c>
    </row>
    <row r="64" spans="1:22" ht="38.25" customHeight="1">
      <c r="A64" s="133" t="s">
        <v>428</v>
      </c>
      <c r="B64" s="134"/>
      <c r="C64" s="49">
        <v>11570000</v>
      </c>
      <c r="D64" s="50"/>
      <c r="E64" s="49">
        <v>2993108760</v>
      </c>
      <c r="F64" s="50"/>
      <c r="G64" s="50">
        <v>7593729333</v>
      </c>
      <c r="H64" s="50"/>
      <c r="I64" s="49">
        <v>4600620573</v>
      </c>
      <c r="J64" s="50"/>
      <c r="K64" s="49">
        <v>11570000</v>
      </c>
      <c r="L64" s="50"/>
      <c r="M64" s="49">
        <v>2993108760</v>
      </c>
      <c r="N64" s="50"/>
      <c r="O64" s="50">
        <v>7593729333</v>
      </c>
      <c r="P64" s="50"/>
      <c r="Q64" s="49">
        <v>4600620573</v>
      </c>
      <c r="S64" s="236">
        <f t="shared" si="4"/>
        <v>4600620573</v>
      </c>
      <c r="T64" s="236">
        <f t="shared" si="7"/>
        <v>0</v>
      </c>
      <c r="U64" s="236">
        <f t="shared" si="5"/>
        <v>4600620573</v>
      </c>
      <c r="V64" s="236">
        <f t="shared" si="6"/>
        <v>0</v>
      </c>
    </row>
    <row r="65" spans="1:22" ht="38.25" customHeight="1">
      <c r="A65" s="133" t="s">
        <v>429</v>
      </c>
      <c r="B65" s="134"/>
      <c r="C65" s="50">
        <v>124106000</v>
      </c>
      <c r="D65" s="50"/>
      <c r="E65" s="50">
        <v>818725077</v>
      </c>
      <c r="F65" s="50"/>
      <c r="G65" s="50">
        <v>4838338000</v>
      </c>
      <c r="H65" s="50"/>
      <c r="I65" s="50">
        <v>4019612923</v>
      </c>
      <c r="J65" s="50"/>
      <c r="K65" s="50">
        <v>0</v>
      </c>
      <c r="L65" s="50"/>
      <c r="M65" s="50">
        <v>0</v>
      </c>
      <c r="N65" s="50"/>
      <c r="O65" s="50">
        <v>4019612923</v>
      </c>
      <c r="P65" s="50"/>
      <c r="Q65" s="50">
        <v>4019612923</v>
      </c>
      <c r="S65" s="236">
        <f t="shared" si="4"/>
        <v>4019612923</v>
      </c>
      <c r="T65" s="236">
        <f t="shared" si="7"/>
        <v>0</v>
      </c>
      <c r="U65" s="236">
        <f t="shared" si="5"/>
        <v>4019612923</v>
      </c>
      <c r="V65" s="236">
        <f t="shared" si="6"/>
        <v>0</v>
      </c>
    </row>
    <row r="66" spans="1:22" ht="38.25" customHeight="1">
      <c r="A66" s="133" t="s">
        <v>430</v>
      </c>
      <c r="B66" s="134"/>
      <c r="C66" s="50">
        <v>150465000</v>
      </c>
      <c r="D66" s="50"/>
      <c r="E66" s="50">
        <v>7666866587</v>
      </c>
      <c r="F66" s="50"/>
      <c r="G66" s="50">
        <v>11257465000</v>
      </c>
      <c r="H66" s="50"/>
      <c r="I66" s="50">
        <v>3590598413</v>
      </c>
      <c r="J66" s="50"/>
      <c r="K66" s="50">
        <v>0</v>
      </c>
      <c r="L66" s="50"/>
      <c r="M66" s="50">
        <v>0</v>
      </c>
      <c r="N66" s="50"/>
      <c r="O66" s="50">
        <v>3590598413</v>
      </c>
      <c r="P66" s="50"/>
      <c r="Q66" s="50">
        <v>3590598413</v>
      </c>
      <c r="S66" s="236">
        <f t="shared" si="4"/>
        <v>3590598413</v>
      </c>
      <c r="T66" s="236">
        <f t="shared" si="7"/>
        <v>0</v>
      </c>
      <c r="U66" s="236">
        <f t="shared" si="5"/>
        <v>3590598413</v>
      </c>
      <c r="V66" s="236">
        <f t="shared" si="6"/>
        <v>0</v>
      </c>
    </row>
    <row r="67" spans="1:22" ht="38.25" customHeight="1">
      <c r="A67" s="133" t="s">
        <v>357</v>
      </c>
      <c r="B67" s="134"/>
      <c r="C67" s="50">
        <v>0</v>
      </c>
      <c r="D67" s="50"/>
      <c r="E67" s="50">
        <v>0</v>
      </c>
      <c r="F67" s="50"/>
      <c r="G67" s="50">
        <v>0</v>
      </c>
      <c r="H67" s="50"/>
      <c r="I67" s="50">
        <v>0</v>
      </c>
      <c r="J67" s="50"/>
      <c r="K67" s="50">
        <v>211813000</v>
      </c>
      <c r="L67" s="50"/>
      <c r="M67" s="50">
        <v>62842653900</v>
      </c>
      <c r="N67" s="50"/>
      <c r="O67" s="50">
        <v>66767893524</v>
      </c>
      <c r="P67" s="50"/>
      <c r="Q67" s="50">
        <v>3925239624</v>
      </c>
      <c r="S67" s="236">
        <f t="shared" si="4"/>
        <v>3925239624</v>
      </c>
      <c r="T67" s="236">
        <f t="shared" si="7"/>
        <v>0</v>
      </c>
      <c r="U67" s="236">
        <f t="shared" si="5"/>
        <v>0</v>
      </c>
      <c r="V67" s="236">
        <f t="shared" si="6"/>
        <v>0</v>
      </c>
    </row>
    <row r="68" spans="1:22" ht="38.25" customHeight="1">
      <c r="A68" s="133" t="s">
        <v>351</v>
      </c>
      <c r="B68" s="134"/>
      <c r="C68" s="50">
        <v>0</v>
      </c>
      <c r="D68" s="50"/>
      <c r="E68" s="50">
        <v>0</v>
      </c>
      <c r="F68" s="50"/>
      <c r="G68" s="50">
        <v>0</v>
      </c>
      <c r="H68" s="50"/>
      <c r="I68" s="50">
        <v>0</v>
      </c>
      <c r="J68" s="50"/>
      <c r="K68" s="50">
        <v>171425000</v>
      </c>
      <c r="L68" s="50"/>
      <c r="M68" s="50">
        <v>163417931180</v>
      </c>
      <c r="N68" s="50"/>
      <c r="O68" s="50">
        <v>167747403623</v>
      </c>
      <c r="P68" s="50"/>
      <c r="Q68" s="50">
        <v>4329472443</v>
      </c>
      <c r="S68" s="236">
        <f t="shared" si="4"/>
        <v>4329472443</v>
      </c>
      <c r="T68" s="236">
        <f t="shared" si="7"/>
        <v>0</v>
      </c>
      <c r="U68" s="236">
        <f t="shared" si="5"/>
        <v>0</v>
      </c>
      <c r="V68" s="236">
        <f t="shared" si="6"/>
        <v>0</v>
      </c>
    </row>
    <row r="69" spans="1:22" ht="38.25" customHeight="1">
      <c r="A69" s="133" t="s">
        <v>378</v>
      </c>
      <c r="B69" s="134"/>
      <c r="C69" s="49">
        <v>0</v>
      </c>
      <c r="D69" s="50"/>
      <c r="E69" s="49">
        <v>0</v>
      </c>
      <c r="F69" s="50"/>
      <c r="G69" s="50">
        <v>0</v>
      </c>
      <c r="H69" s="50"/>
      <c r="I69" s="49">
        <v>0</v>
      </c>
      <c r="J69" s="50"/>
      <c r="K69" s="49">
        <v>0</v>
      </c>
      <c r="L69" s="50"/>
      <c r="M69" s="49">
        <v>0</v>
      </c>
      <c r="N69" s="50"/>
      <c r="O69" s="49">
        <v>3090523665</v>
      </c>
      <c r="P69" s="50"/>
      <c r="Q69" s="49">
        <v>3090523665</v>
      </c>
      <c r="S69" s="236">
        <f t="shared" si="4"/>
        <v>3090523665</v>
      </c>
      <c r="T69" s="236">
        <f t="shared" si="7"/>
        <v>0</v>
      </c>
      <c r="U69" s="236">
        <f t="shared" si="5"/>
        <v>0</v>
      </c>
      <c r="V69" s="236">
        <f t="shared" si="6"/>
        <v>0</v>
      </c>
    </row>
    <row r="70" spans="1:22" ht="38.25" customHeight="1">
      <c r="A70" s="133" t="s">
        <v>391</v>
      </c>
      <c r="B70" s="134"/>
      <c r="C70" s="49">
        <v>0</v>
      </c>
      <c r="D70" s="50"/>
      <c r="E70" s="49">
        <v>0</v>
      </c>
      <c r="F70" s="50"/>
      <c r="G70" s="50">
        <v>0</v>
      </c>
      <c r="H70" s="50"/>
      <c r="I70" s="49">
        <v>0</v>
      </c>
      <c r="J70" s="50"/>
      <c r="K70" s="49">
        <v>157051000</v>
      </c>
      <c r="L70" s="50"/>
      <c r="M70" s="49">
        <v>40308905362</v>
      </c>
      <c r="N70" s="50"/>
      <c r="O70" s="50">
        <v>43336821212</v>
      </c>
      <c r="P70" s="50"/>
      <c r="Q70" s="49">
        <v>3027915850</v>
      </c>
      <c r="S70" s="236">
        <f t="shared" si="4"/>
        <v>3027915850</v>
      </c>
      <c r="T70" s="236">
        <f t="shared" si="7"/>
        <v>0</v>
      </c>
      <c r="U70" s="236">
        <f t="shared" si="5"/>
        <v>0</v>
      </c>
      <c r="V70" s="236">
        <f t="shared" si="6"/>
        <v>0</v>
      </c>
    </row>
    <row r="71" spans="1:22" ht="38.25" customHeight="1">
      <c r="A71" s="133" t="s">
        <v>400</v>
      </c>
      <c r="B71" s="134"/>
      <c r="C71" s="49">
        <v>0</v>
      </c>
      <c r="D71" s="50"/>
      <c r="E71" s="49">
        <v>0</v>
      </c>
      <c r="F71" s="50"/>
      <c r="G71" s="50">
        <v>0</v>
      </c>
      <c r="H71" s="50"/>
      <c r="I71" s="49">
        <v>0</v>
      </c>
      <c r="J71" s="50"/>
      <c r="K71" s="49">
        <v>159047000</v>
      </c>
      <c r="L71" s="50"/>
      <c r="M71" s="49">
        <v>50446768320</v>
      </c>
      <c r="N71" s="50"/>
      <c r="O71" s="50">
        <v>53517028928</v>
      </c>
      <c r="P71" s="50"/>
      <c r="Q71" s="49">
        <v>3070260608</v>
      </c>
      <c r="S71" s="236">
        <f t="shared" si="4"/>
        <v>3070260608</v>
      </c>
      <c r="T71" s="236">
        <f t="shared" si="7"/>
        <v>0</v>
      </c>
      <c r="U71" s="236">
        <f t="shared" si="5"/>
        <v>0</v>
      </c>
      <c r="V71" s="236">
        <f t="shared" si="6"/>
        <v>0</v>
      </c>
    </row>
    <row r="72" spans="1:22" ht="38.25" customHeight="1">
      <c r="A72" s="133" t="s">
        <v>375</v>
      </c>
      <c r="B72" s="134"/>
      <c r="C72" s="49">
        <v>0</v>
      </c>
      <c r="D72" s="50"/>
      <c r="E72" s="49">
        <v>0</v>
      </c>
      <c r="F72" s="50"/>
      <c r="G72" s="50">
        <v>0</v>
      </c>
      <c r="H72" s="50"/>
      <c r="I72" s="49">
        <v>0</v>
      </c>
      <c r="J72" s="50"/>
      <c r="K72" s="49">
        <v>404256000</v>
      </c>
      <c r="L72" s="50"/>
      <c r="M72" s="49">
        <v>50265933150</v>
      </c>
      <c r="N72" s="50"/>
      <c r="O72" s="50">
        <v>52957572817</v>
      </c>
      <c r="P72" s="50"/>
      <c r="Q72" s="49">
        <v>2691639667</v>
      </c>
      <c r="S72" s="236">
        <f t="shared" si="4"/>
        <v>2691639667</v>
      </c>
      <c r="T72" s="236">
        <f t="shared" si="7"/>
        <v>0</v>
      </c>
      <c r="U72" s="236">
        <f t="shared" si="5"/>
        <v>0</v>
      </c>
      <c r="V72" s="236">
        <f t="shared" si="6"/>
        <v>0</v>
      </c>
    </row>
    <row r="73" spans="1:22" ht="38.25" customHeight="1">
      <c r="A73" s="133" t="s">
        <v>353</v>
      </c>
      <c r="B73" s="134"/>
      <c r="C73" s="50">
        <v>0</v>
      </c>
      <c r="D73" s="50"/>
      <c r="E73" s="50">
        <v>0</v>
      </c>
      <c r="F73" s="50"/>
      <c r="G73" s="50">
        <v>0</v>
      </c>
      <c r="H73" s="50"/>
      <c r="I73" s="50">
        <v>0</v>
      </c>
      <c r="J73" s="50"/>
      <c r="K73" s="50">
        <v>329204000</v>
      </c>
      <c r="L73" s="50"/>
      <c r="M73" s="50">
        <v>274661317005</v>
      </c>
      <c r="N73" s="50"/>
      <c r="O73" s="50">
        <v>277005522573</v>
      </c>
      <c r="P73" s="50"/>
      <c r="Q73" s="50">
        <v>2344205568</v>
      </c>
      <c r="S73" s="236">
        <f t="shared" si="4"/>
        <v>2344205568</v>
      </c>
      <c r="T73" s="236">
        <f t="shared" si="7"/>
        <v>0</v>
      </c>
      <c r="U73" s="236">
        <f t="shared" si="5"/>
        <v>0</v>
      </c>
      <c r="V73" s="236">
        <f t="shared" si="6"/>
        <v>0</v>
      </c>
    </row>
    <row r="74" spans="1:22" ht="38.25" customHeight="1">
      <c r="A74" s="133" t="s">
        <v>431</v>
      </c>
      <c r="B74" s="134"/>
      <c r="C74" s="50">
        <v>32229000</v>
      </c>
      <c r="D74" s="50"/>
      <c r="E74" s="50">
        <v>31992518508</v>
      </c>
      <c r="F74" s="50"/>
      <c r="G74" s="50">
        <v>34254513848</v>
      </c>
      <c r="H74" s="50"/>
      <c r="I74" s="50">
        <v>2261995340</v>
      </c>
      <c r="J74" s="50"/>
      <c r="K74" s="50">
        <v>839000</v>
      </c>
      <c r="L74" s="50"/>
      <c r="M74" s="50">
        <v>39813653726</v>
      </c>
      <c r="N74" s="50"/>
      <c r="O74" s="50">
        <v>42075649066</v>
      </c>
      <c r="P74" s="50"/>
      <c r="Q74" s="50">
        <v>2261995340</v>
      </c>
      <c r="S74" s="236">
        <f t="shared" si="4"/>
        <v>2261995340</v>
      </c>
      <c r="T74" s="236">
        <f t="shared" si="7"/>
        <v>0</v>
      </c>
      <c r="U74" s="236">
        <f t="shared" si="5"/>
        <v>2261995340</v>
      </c>
      <c r="V74" s="236">
        <f t="shared" si="6"/>
        <v>0</v>
      </c>
    </row>
    <row r="75" spans="1:22" ht="38.25" customHeight="1">
      <c r="A75" s="133" t="s">
        <v>432</v>
      </c>
      <c r="B75" s="134"/>
      <c r="C75" s="50">
        <v>211138000</v>
      </c>
      <c r="D75" s="50"/>
      <c r="E75" s="50">
        <v>6214364814</v>
      </c>
      <c r="F75" s="50"/>
      <c r="G75" s="50">
        <v>8026976044</v>
      </c>
      <c r="H75" s="50"/>
      <c r="I75" s="50">
        <v>1812611230</v>
      </c>
      <c r="J75" s="50"/>
      <c r="K75" s="50">
        <v>0</v>
      </c>
      <c r="L75" s="50"/>
      <c r="M75" s="50">
        <v>0</v>
      </c>
      <c r="N75" s="50"/>
      <c r="O75" s="50">
        <v>1812611230</v>
      </c>
      <c r="P75" s="50"/>
      <c r="Q75" s="50">
        <v>1812611230</v>
      </c>
      <c r="S75" s="236">
        <f t="shared" si="4"/>
        <v>1812611230</v>
      </c>
      <c r="T75" s="236">
        <f t="shared" si="7"/>
        <v>0</v>
      </c>
      <c r="U75" s="236">
        <f t="shared" si="5"/>
        <v>1812611230</v>
      </c>
      <c r="V75" s="236">
        <f t="shared" si="6"/>
        <v>0</v>
      </c>
    </row>
    <row r="76" spans="1:22" ht="38.25" customHeight="1">
      <c r="A76" s="133" t="s">
        <v>433</v>
      </c>
      <c r="B76" s="134"/>
      <c r="C76" s="50">
        <v>119781000</v>
      </c>
      <c r="D76" s="50"/>
      <c r="E76" s="50">
        <v>47648484000</v>
      </c>
      <c r="F76" s="50"/>
      <c r="G76" s="50">
        <v>49572401292</v>
      </c>
      <c r="H76" s="50"/>
      <c r="I76" s="50">
        <v>1923917292</v>
      </c>
      <c r="J76" s="50"/>
      <c r="K76" s="50">
        <v>119781000</v>
      </c>
      <c r="L76" s="50"/>
      <c r="M76" s="50">
        <v>47648484000</v>
      </c>
      <c r="N76" s="50"/>
      <c r="O76" s="50">
        <v>49572401292</v>
      </c>
      <c r="P76" s="50"/>
      <c r="Q76" s="50">
        <v>1923917292</v>
      </c>
      <c r="S76" s="236">
        <f t="shared" si="4"/>
        <v>1923917292</v>
      </c>
      <c r="T76" s="236">
        <f t="shared" si="7"/>
        <v>0</v>
      </c>
      <c r="U76" s="236">
        <f t="shared" si="5"/>
        <v>1923917292</v>
      </c>
      <c r="V76" s="236">
        <f t="shared" si="6"/>
        <v>0</v>
      </c>
    </row>
    <row r="77" spans="1:22" ht="38.25" customHeight="1">
      <c r="A77" s="133" t="s">
        <v>434</v>
      </c>
      <c r="B77" s="134"/>
      <c r="C77" s="49">
        <v>12287000</v>
      </c>
      <c r="D77" s="50"/>
      <c r="E77" s="49">
        <v>61082190000</v>
      </c>
      <c r="F77" s="50"/>
      <c r="G77" s="50">
        <v>62776069495</v>
      </c>
      <c r="H77" s="50"/>
      <c r="I77" s="49">
        <v>1693879495</v>
      </c>
      <c r="J77" s="50"/>
      <c r="K77" s="49">
        <v>0</v>
      </c>
      <c r="L77" s="50"/>
      <c r="M77" s="49">
        <v>0</v>
      </c>
      <c r="N77" s="50"/>
      <c r="O77" s="49">
        <v>1693879495</v>
      </c>
      <c r="P77" s="50"/>
      <c r="Q77" s="49">
        <v>1693879495</v>
      </c>
      <c r="S77" s="236">
        <f t="shared" si="4"/>
        <v>1693879495</v>
      </c>
      <c r="T77" s="236">
        <f t="shared" si="7"/>
        <v>0</v>
      </c>
      <c r="U77" s="236">
        <f t="shared" si="5"/>
        <v>1693879495</v>
      </c>
      <c r="V77" s="236">
        <f t="shared" si="6"/>
        <v>0</v>
      </c>
    </row>
    <row r="78" spans="1:22" ht="38.25" customHeight="1">
      <c r="A78" s="133" t="s">
        <v>376</v>
      </c>
      <c r="B78" s="134"/>
      <c r="C78" s="50">
        <v>0</v>
      </c>
      <c r="D78" s="50"/>
      <c r="E78" s="50">
        <v>0</v>
      </c>
      <c r="F78" s="50"/>
      <c r="G78" s="50">
        <v>0</v>
      </c>
      <c r="H78" s="50"/>
      <c r="I78" s="50">
        <v>0</v>
      </c>
      <c r="J78" s="50"/>
      <c r="K78" s="50">
        <v>0</v>
      </c>
      <c r="L78" s="50"/>
      <c r="M78" s="50">
        <v>0</v>
      </c>
      <c r="N78" s="50"/>
      <c r="O78" s="50">
        <v>1206114189</v>
      </c>
      <c r="P78" s="50"/>
      <c r="Q78" s="50">
        <v>1206114189</v>
      </c>
      <c r="S78" s="236">
        <f t="shared" si="4"/>
        <v>1206114189</v>
      </c>
      <c r="T78" s="236">
        <f t="shared" si="7"/>
        <v>0</v>
      </c>
      <c r="U78" s="236">
        <f t="shared" si="5"/>
        <v>0</v>
      </c>
      <c r="V78" s="236">
        <f t="shared" si="6"/>
        <v>0</v>
      </c>
    </row>
    <row r="79" spans="1:22" ht="38.25" customHeight="1">
      <c r="A79" s="133" t="s">
        <v>389</v>
      </c>
      <c r="B79" s="134"/>
      <c r="C79" s="50">
        <v>0</v>
      </c>
      <c r="D79" s="50"/>
      <c r="E79" s="50">
        <v>0</v>
      </c>
      <c r="F79" s="50"/>
      <c r="G79" s="50">
        <v>0</v>
      </c>
      <c r="H79" s="50"/>
      <c r="I79" s="50">
        <v>0</v>
      </c>
      <c r="J79" s="50"/>
      <c r="K79" s="50">
        <v>38000000</v>
      </c>
      <c r="L79" s="50"/>
      <c r="M79" s="50">
        <v>1240915067</v>
      </c>
      <c r="N79" s="50"/>
      <c r="O79" s="50">
        <v>2432310490</v>
      </c>
      <c r="P79" s="50"/>
      <c r="Q79" s="50">
        <v>1191395423</v>
      </c>
      <c r="S79" s="236">
        <f t="shared" si="4"/>
        <v>1191395423</v>
      </c>
      <c r="T79" s="236">
        <f t="shared" si="7"/>
        <v>0</v>
      </c>
      <c r="U79" s="236">
        <f t="shared" si="5"/>
        <v>0</v>
      </c>
      <c r="V79" s="236">
        <f t="shared" si="6"/>
        <v>0</v>
      </c>
    </row>
    <row r="80" spans="1:22" ht="38.25" customHeight="1" thickBot="1">
      <c r="A80" s="133" t="s">
        <v>435</v>
      </c>
      <c r="B80" s="134"/>
      <c r="C80" s="135">
        <v>36000000</v>
      </c>
      <c r="D80" s="50"/>
      <c r="E80" s="135">
        <v>72054360</v>
      </c>
      <c r="F80" s="50"/>
      <c r="G80" s="135">
        <v>1044000000</v>
      </c>
      <c r="H80" s="50"/>
      <c r="I80" s="135">
        <v>971945640</v>
      </c>
      <c r="J80" s="50"/>
      <c r="K80" s="135">
        <v>0</v>
      </c>
      <c r="L80" s="50"/>
      <c r="M80" s="135">
        <v>0</v>
      </c>
      <c r="N80" s="50"/>
      <c r="O80" s="135">
        <v>971945640</v>
      </c>
      <c r="P80" s="50"/>
      <c r="Q80" s="135">
        <v>971945640</v>
      </c>
      <c r="S80" s="236">
        <f t="shared" si="4"/>
        <v>971945640</v>
      </c>
      <c r="T80" s="236">
        <f t="shared" si="7"/>
        <v>0</v>
      </c>
      <c r="U80" s="236">
        <f t="shared" si="5"/>
        <v>971945640</v>
      </c>
      <c r="V80" s="236">
        <f t="shared" si="6"/>
        <v>0</v>
      </c>
    </row>
    <row r="81" spans="1:22" ht="38.25" customHeight="1" thickBot="1">
      <c r="A81" s="157" t="s">
        <v>203</v>
      </c>
      <c r="B81" s="210"/>
      <c r="C81" s="155">
        <f>SUM(C62:C80)</f>
        <v>3829285000</v>
      </c>
      <c r="D81" s="156"/>
      <c r="E81" s="155">
        <f>SUM(E62:E80)</f>
        <v>958409816819</v>
      </c>
      <c r="F81" s="156"/>
      <c r="G81" s="155">
        <f>SUM(G62:G80)</f>
        <v>1068096071749</v>
      </c>
      <c r="H81" s="156"/>
      <c r="I81" s="155">
        <f>SUM(I62:I80)</f>
        <v>109686254930</v>
      </c>
      <c r="J81" s="156"/>
      <c r="K81" s="155">
        <f>SUM(K62:K80)</f>
        <v>4728832000</v>
      </c>
      <c r="L81" s="156"/>
      <c r="M81" s="155">
        <f>SUM(M62:M80)</f>
        <v>2027682948603</v>
      </c>
      <c r="N81" s="156"/>
      <c r="O81" s="155">
        <f>SUM(O62:O80)</f>
        <v>2282326266239</v>
      </c>
      <c r="P81" s="156"/>
      <c r="Q81" s="155">
        <f>SUM(Q62:Q80)</f>
        <v>254643317636</v>
      </c>
      <c r="S81" s="236">
        <f t="shared" si="4"/>
        <v>254643317636</v>
      </c>
      <c r="T81" s="236">
        <f t="shared" si="7"/>
        <v>0</v>
      </c>
      <c r="U81" s="236">
        <f t="shared" si="5"/>
        <v>109686254930</v>
      </c>
      <c r="V81" s="236">
        <f t="shared" si="6"/>
        <v>0</v>
      </c>
    </row>
    <row r="82" spans="1:22" ht="38.25" customHeight="1">
      <c r="A82" s="133"/>
      <c r="B82" s="134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</row>
    <row r="83" spans="1:22" ht="38.25" customHeight="1">
      <c r="A83" s="133"/>
      <c r="B83" s="134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</row>
    <row r="84" spans="1:22" ht="38.25" customHeight="1">
      <c r="A84" s="293" t="s">
        <v>0</v>
      </c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</row>
    <row r="85" spans="1:22" ht="38.25" customHeight="1">
      <c r="A85" s="293" t="s">
        <v>84</v>
      </c>
      <c r="B85" s="293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</row>
    <row r="86" spans="1:22" ht="38.25" customHeight="1">
      <c r="A86" s="293" t="s">
        <v>405</v>
      </c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</row>
    <row r="87" spans="1:22" ht="38.25" customHeight="1">
      <c r="A87" s="133"/>
      <c r="B87" s="134"/>
      <c r="C87" s="49"/>
      <c r="D87" s="50"/>
      <c r="E87" s="49"/>
      <c r="F87" s="50"/>
      <c r="G87" s="49"/>
      <c r="H87" s="50"/>
      <c r="I87" s="49"/>
      <c r="J87" s="50"/>
      <c r="K87" s="49"/>
      <c r="L87" s="50"/>
      <c r="M87" s="49"/>
      <c r="N87" s="50"/>
      <c r="O87" s="49"/>
      <c r="P87" s="50"/>
      <c r="Q87" s="49"/>
    </row>
    <row r="88" spans="1:22" ht="38.25" customHeight="1">
      <c r="A88" s="294" t="s">
        <v>401</v>
      </c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</row>
    <row r="89" spans="1:22" ht="38.25" customHeight="1">
      <c r="A89" s="216"/>
      <c r="B89" s="216"/>
      <c r="C89" s="295" t="s">
        <v>167</v>
      </c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</row>
    <row r="90" spans="1:22" ht="38.25" customHeight="1" thickBot="1">
      <c r="A90" s="217"/>
      <c r="B90" s="218"/>
      <c r="C90" s="291" t="s">
        <v>406</v>
      </c>
      <c r="D90" s="291"/>
      <c r="E90" s="291"/>
      <c r="F90" s="291"/>
      <c r="G90" s="291"/>
      <c r="H90" s="291"/>
      <c r="I90" s="291"/>
      <c r="J90" s="237"/>
      <c r="K90" s="292" t="s">
        <v>407</v>
      </c>
      <c r="L90" s="292"/>
      <c r="M90" s="292"/>
      <c r="N90" s="292"/>
      <c r="O90" s="292"/>
      <c r="P90" s="292"/>
      <c r="Q90" s="292"/>
    </row>
    <row r="91" spans="1:22" ht="38.25" customHeight="1" thickBot="1">
      <c r="A91" s="219" t="s">
        <v>85</v>
      </c>
      <c r="B91" s="220"/>
      <c r="C91" s="219" t="s">
        <v>6</v>
      </c>
      <c r="D91" s="220"/>
      <c r="E91" s="219" t="s">
        <v>97</v>
      </c>
      <c r="F91" s="220"/>
      <c r="G91" s="219" t="s">
        <v>98</v>
      </c>
      <c r="H91" s="220"/>
      <c r="I91" s="219" t="s">
        <v>99</v>
      </c>
      <c r="J91" s="220"/>
      <c r="K91" s="219" t="s">
        <v>6</v>
      </c>
      <c r="L91" s="220"/>
      <c r="M91" s="219" t="s">
        <v>8</v>
      </c>
      <c r="N91" s="220"/>
      <c r="O91" s="219" t="s">
        <v>98</v>
      </c>
      <c r="P91" s="220"/>
      <c r="Q91" s="219" t="s">
        <v>99</v>
      </c>
    </row>
    <row r="92" spans="1:22" ht="38.25" customHeight="1">
      <c r="A92" s="157" t="s">
        <v>204</v>
      </c>
      <c r="B92" s="210"/>
      <c r="C92" s="156">
        <f>C81</f>
        <v>3829285000</v>
      </c>
      <c r="D92" s="156"/>
      <c r="E92" s="156">
        <f>E81</f>
        <v>958409816819</v>
      </c>
      <c r="F92" s="156"/>
      <c r="G92" s="156">
        <f>G81</f>
        <v>1068096071749</v>
      </c>
      <c r="H92" s="156"/>
      <c r="I92" s="156">
        <f>I81</f>
        <v>109686254930</v>
      </c>
      <c r="J92" s="156"/>
      <c r="K92" s="156">
        <f>K81</f>
        <v>4728832000</v>
      </c>
      <c r="L92" s="156"/>
      <c r="M92" s="156">
        <f>M81</f>
        <v>2027682948603</v>
      </c>
      <c r="N92" s="156"/>
      <c r="O92" s="156">
        <f>O81</f>
        <v>2282326266239</v>
      </c>
      <c r="P92" s="156"/>
      <c r="Q92" s="156">
        <f>Q81</f>
        <v>254643317636</v>
      </c>
      <c r="S92" s="236">
        <f t="shared" si="4"/>
        <v>254643317636</v>
      </c>
      <c r="T92" s="236">
        <f t="shared" si="7"/>
        <v>0</v>
      </c>
      <c r="U92" s="236">
        <f t="shared" si="5"/>
        <v>109686254930</v>
      </c>
      <c r="V92" s="236">
        <f t="shared" si="6"/>
        <v>0</v>
      </c>
    </row>
    <row r="93" spans="1:22" ht="38.25" customHeight="1">
      <c r="A93" s="133" t="s">
        <v>436</v>
      </c>
      <c r="B93" s="134"/>
      <c r="C93" s="50">
        <v>38000000</v>
      </c>
      <c r="D93" s="50"/>
      <c r="E93" s="50">
        <v>1521151274</v>
      </c>
      <c r="F93" s="50"/>
      <c r="G93" s="50">
        <v>2456350759</v>
      </c>
      <c r="H93" s="50"/>
      <c r="I93" s="50">
        <v>935199485</v>
      </c>
      <c r="J93" s="50"/>
      <c r="K93" s="50">
        <v>45020000</v>
      </c>
      <c r="L93" s="50"/>
      <c r="M93" s="50">
        <v>3841377180</v>
      </c>
      <c r="N93" s="50"/>
      <c r="O93" s="50">
        <v>4776576665</v>
      </c>
      <c r="P93" s="50"/>
      <c r="Q93" s="50">
        <v>935199485</v>
      </c>
      <c r="S93" s="236">
        <f t="shared" si="4"/>
        <v>935199485</v>
      </c>
      <c r="T93" s="236">
        <f t="shared" si="7"/>
        <v>0</v>
      </c>
      <c r="U93" s="236">
        <f t="shared" si="5"/>
        <v>935199485</v>
      </c>
      <c r="V93" s="236">
        <f t="shared" si="6"/>
        <v>0</v>
      </c>
    </row>
    <row r="94" spans="1:22" ht="38.25" customHeight="1">
      <c r="A94" s="133" t="s">
        <v>384</v>
      </c>
      <c r="B94" s="134"/>
      <c r="C94" s="50">
        <v>0</v>
      </c>
      <c r="D94" s="50"/>
      <c r="E94" s="50">
        <v>0</v>
      </c>
      <c r="F94" s="50"/>
      <c r="G94" s="50">
        <v>0</v>
      </c>
      <c r="H94" s="50"/>
      <c r="I94" s="50">
        <v>0</v>
      </c>
      <c r="J94" s="50"/>
      <c r="K94" s="50">
        <v>0</v>
      </c>
      <c r="L94" s="50"/>
      <c r="M94" s="50">
        <v>0</v>
      </c>
      <c r="N94" s="50"/>
      <c r="O94" s="50">
        <v>727537755</v>
      </c>
      <c r="P94" s="50"/>
      <c r="Q94" s="50">
        <v>727537755</v>
      </c>
      <c r="S94" s="236">
        <f t="shared" si="4"/>
        <v>727537755</v>
      </c>
      <c r="T94" s="236">
        <f t="shared" si="7"/>
        <v>0</v>
      </c>
      <c r="U94" s="236">
        <f t="shared" si="5"/>
        <v>0</v>
      </c>
      <c r="V94" s="236">
        <f t="shared" si="6"/>
        <v>0</v>
      </c>
    </row>
    <row r="95" spans="1:22" ht="38.25" customHeight="1">
      <c r="A95" s="133" t="s">
        <v>358</v>
      </c>
      <c r="B95" s="134"/>
      <c r="C95" s="49">
        <v>0</v>
      </c>
      <c r="D95" s="50"/>
      <c r="E95" s="49">
        <v>0</v>
      </c>
      <c r="F95" s="50"/>
      <c r="G95" s="50">
        <v>0</v>
      </c>
      <c r="H95" s="50"/>
      <c r="I95" s="49">
        <v>0</v>
      </c>
      <c r="J95" s="50"/>
      <c r="K95" s="49">
        <v>37655000</v>
      </c>
      <c r="L95" s="50"/>
      <c r="M95" s="49">
        <v>895605387</v>
      </c>
      <c r="N95" s="50"/>
      <c r="O95" s="50">
        <v>1543855000</v>
      </c>
      <c r="P95" s="50"/>
      <c r="Q95" s="49">
        <v>648249613</v>
      </c>
      <c r="S95" s="236">
        <f t="shared" si="4"/>
        <v>648249613</v>
      </c>
      <c r="T95" s="236">
        <f t="shared" si="7"/>
        <v>0</v>
      </c>
      <c r="U95" s="236">
        <f t="shared" si="5"/>
        <v>0</v>
      </c>
      <c r="V95" s="236">
        <f t="shared" si="6"/>
        <v>0</v>
      </c>
    </row>
    <row r="96" spans="1:22" ht="38.25" customHeight="1">
      <c r="A96" s="133" t="s">
        <v>398</v>
      </c>
      <c r="B96" s="134"/>
      <c r="C96" s="50">
        <v>0</v>
      </c>
      <c r="D96" s="50"/>
      <c r="E96" s="50">
        <v>0</v>
      </c>
      <c r="F96" s="50"/>
      <c r="G96" s="50">
        <v>0</v>
      </c>
      <c r="H96" s="50"/>
      <c r="I96" s="50">
        <v>0</v>
      </c>
      <c r="J96" s="50"/>
      <c r="K96" s="50">
        <v>27001000</v>
      </c>
      <c r="L96" s="50"/>
      <c r="M96" s="50">
        <v>10087014600</v>
      </c>
      <c r="N96" s="50"/>
      <c r="O96" s="50">
        <v>10732123568</v>
      </c>
      <c r="P96" s="50"/>
      <c r="Q96" s="50">
        <v>645108968</v>
      </c>
      <c r="S96" s="236">
        <f t="shared" si="4"/>
        <v>645108968</v>
      </c>
      <c r="T96" s="236">
        <f t="shared" si="7"/>
        <v>0</v>
      </c>
      <c r="U96" s="236">
        <f t="shared" si="5"/>
        <v>0</v>
      </c>
      <c r="V96" s="236">
        <f t="shared" si="6"/>
        <v>0</v>
      </c>
    </row>
    <row r="97" spans="1:22" ht="38.25" customHeight="1">
      <c r="A97" s="133" t="s">
        <v>356</v>
      </c>
      <c r="B97" s="134"/>
      <c r="C97" s="49">
        <v>0</v>
      </c>
      <c r="D97" s="50"/>
      <c r="E97" s="49">
        <v>0</v>
      </c>
      <c r="F97" s="50"/>
      <c r="G97" s="50">
        <v>0</v>
      </c>
      <c r="H97" s="50"/>
      <c r="I97" s="49">
        <v>0</v>
      </c>
      <c r="J97" s="50"/>
      <c r="K97" s="49">
        <v>23314000</v>
      </c>
      <c r="L97" s="50"/>
      <c r="M97" s="49">
        <v>10354833450</v>
      </c>
      <c r="N97" s="50"/>
      <c r="O97" s="50">
        <v>10992107800</v>
      </c>
      <c r="P97" s="50"/>
      <c r="Q97" s="49">
        <v>637274350</v>
      </c>
      <c r="S97" s="236">
        <f t="shared" si="4"/>
        <v>637274350</v>
      </c>
      <c r="T97" s="236">
        <f t="shared" si="7"/>
        <v>0</v>
      </c>
      <c r="U97" s="236">
        <f t="shared" si="5"/>
        <v>0</v>
      </c>
      <c r="V97" s="236">
        <f t="shared" si="6"/>
        <v>0</v>
      </c>
    </row>
    <row r="98" spans="1:22" ht="38.25" customHeight="1">
      <c r="A98" s="133" t="s">
        <v>437</v>
      </c>
      <c r="B98" s="134"/>
      <c r="C98" s="49">
        <v>50245000</v>
      </c>
      <c r="D98" s="50"/>
      <c r="E98" s="49">
        <v>4073303173</v>
      </c>
      <c r="F98" s="50"/>
      <c r="G98" s="50">
        <v>4507058418</v>
      </c>
      <c r="H98" s="50"/>
      <c r="I98" s="49">
        <v>433755245</v>
      </c>
      <c r="J98" s="50"/>
      <c r="K98" s="49">
        <v>26015000</v>
      </c>
      <c r="L98" s="50"/>
      <c r="M98" s="49">
        <v>1743654620</v>
      </c>
      <c r="N98" s="50"/>
      <c r="O98" s="50">
        <v>2177409865</v>
      </c>
      <c r="P98" s="50"/>
      <c r="Q98" s="49">
        <v>433755245</v>
      </c>
      <c r="S98" s="236">
        <f t="shared" si="4"/>
        <v>433755245</v>
      </c>
      <c r="T98" s="236">
        <f t="shared" si="7"/>
        <v>0</v>
      </c>
      <c r="U98" s="236">
        <f t="shared" si="5"/>
        <v>433755245</v>
      </c>
      <c r="V98" s="236">
        <f t="shared" si="6"/>
        <v>0</v>
      </c>
    </row>
    <row r="99" spans="1:22" ht="38.25" customHeight="1">
      <c r="A99" s="133" t="s">
        <v>388</v>
      </c>
      <c r="B99" s="134"/>
      <c r="C99" s="49">
        <v>0</v>
      </c>
      <c r="D99" s="50"/>
      <c r="E99" s="49">
        <v>0</v>
      </c>
      <c r="F99" s="50"/>
      <c r="G99" s="50">
        <v>0</v>
      </c>
      <c r="H99" s="50"/>
      <c r="I99" s="49">
        <v>0</v>
      </c>
      <c r="J99" s="50"/>
      <c r="K99" s="49">
        <v>25842000</v>
      </c>
      <c r="L99" s="50"/>
      <c r="M99" s="49">
        <v>10201978800</v>
      </c>
      <c r="N99" s="50"/>
      <c r="O99" s="50">
        <v>10685651891</v>
      </c>
      <c r="P99" s="50"/>
      <c r="Q99" s="49">
        <v>483673091</v>
      </c>
      <c r="S99" s="236">
        <f t="shared" ref="S99:S162" si="8">O99-M99</f>
        <v>483673091</v>
      </c>
      <c r="T99" s="236">
        <f t="shared" ref="T99:T162" si="9">S99-Q99</f>
        <v>0</v>
      </c>
      <c r="U99" s="236">
        <f t="shared" ref="U99:U162" si="10">G99-E99</f>
        <v>0</v>
      </c>
      <c r="V99" s="236">
        <f t="shared" ref="V99:V162" si="11">U99-I99</f>
        <v>0</v>
      </c>
    </row>
    <row r="100" spans="1:22" ht="38.25" customHeight="1">
      <c r="A100" s="133" t="s">
        <v>438</v>
      </c>
      <c r="B100" s="134"/>
      <c r="C100" s="49">
        <v>9254000</v>
      </c>
      <c r="D100" s="50"/>
      <c r="E100" s="49">
        <v>806216198</v>
      </c>
      <c r="F100" s="50"/>
      <c r="G100" s="50">
        <v>1192183000</v>
      </c>
      <c r="H100" s="50"/>
      <c r="I100" s="49">
        <v>385966802</v>
      </c>
      <c r="J100" s="50"/>
      <c r="K100" s="49">
        <v>0</v>
      </c>
      <c r="L100" s="50"/>
      <c r="M100" s="49">
        <v>0</v>
      </c>
      <c r="N100" s="50"/>
      <c r="O100" s="49">
        <v>385966802</v>
      </c>
      <c r="P100" s="50"/>
      <c r="Q100" s="49">
        <v>385966802</v>
      </c>
      <c r="S100" s="236">
        <f t="shared" si="8"/>
        <v>385966802</v>
      </c>
      <c r="T100" s="236">
        <f t="shared" si="9"/>
        <v>0</v>
      </c>
      <c r="U100" s="236">
        <f t="shared" si="10"/>
        <v>385966802</v>
      </c>
      <c r="V100" s="236">
        <f t="shared" si="11"/>
        <v>0</v>
      </c>
    </row>
    <row r="101" spans="1:22" ht="38.25" customHeight="1">
      <c r="A101" s="133" t="s">
        <v>360</v>
      </c>
      <c r="B101" s="134"/>
      <c r="C101" s="49">
        <v>0</v>
      </c>
      <c r="D101" s="50"/>
      <c r="E101" s="49">
        <v>0</v>
      </c>
      <c r="F101" s="50"/>
      <c r="G101" s="50">
        <v>0</v>
      </c>
      <c r="H101" s="50"/>
      <c r="I101" s="49">
        <v>0</v>
      </c>
      <c r="J101" s="50"/>
      <c r="K101" s="49">
        <v>23003000</v>
      </c>
      <c r="L101" s="50"/>
      <c r="M101" s="49">
        <v>10160607600</v>
      </c>
      <c r="N101" s="50"/>
      <c r="O101" s="50">
        <v>10587722413</v>
      </c>
      <c r="P101" s="50"/>
      <c r="Q101" s="49">
        <v>427114813</v>
      </c>
      <c r="S101" s="236">
        <f t="shared" si="8"/>
        <v>427114813</v>
      </c>
      <c r="T101" s="236">
        <f t="shared" si="9"/>
        <v>0</v>
      </c>
      <c r="U101" s="236">
        <f t="shared" si="10"/>
        <v>0</v>
      </c>
      <c r="V101" s="236">
        <f t="shared" si="11"/>
        <v>0</v>
      </c>
    </row>
    <row r="102" spans="1:22" ht="38.25" customHeight="1">
      <c r="A102" s="133" t="s">
        <v>395</v>
      </c>
      <c r="B102" s="134"/>
      <c r="C102" s="50">
        <v>0</v>
      </c>
      <c r="D102" s="50"/>
      <c r="E102" s="50">
        <v>0</v>
      </c>
      <c r="F102" s="50"/>
      <c r="G102" s="50">
        <v>0</v>
      </c>
      <c r="H102" s="50"/>
      <c r="I102" s="50">
        <v>0</v>
      </c>
      <c r="J102" s="50"/>
      <c r="K102" s="50">
        <v>11026000</v>
      </c>
      <c r="L102" s="50"/>
      <c r="M102" s="50">
        <v>3727883250</v>
      </c>
      <c r="N102" s="50"/>
      <c r="O102" s="50">
        <v>4038094045</v>
      </c>
      <c r="P102" s="50"/>
      <c r="Q102" s="50">
        <v>310210795</v>
      </c>
      <c r="S102" s="236">
        <f t="shared" si="8"/>
        <v>310210795</v>
      </c>
      <c r="T102" s="236">
        <f t="shared" si="9"/>
        <v>0</v>
      </c>
      <c r="U102" s="236">
        <f t="shared" si="10"/>
        <v>0</v>
      </c>
      <c r="V102" s="236">
        <f t="shared" si="11"/>
        <v>0</v>
      </c>
    </row>
    <row r="103" spans="1:22" ht="38.25" customHeight="1">
      <c r="A103" s="133" t="s">
        <v>399</v>
      </c>
      <c r="B103" s="134"/>
      <c r="C103" s="50">
        <v>0</v>
      </c>
      <c r="D103" s="50"/>
      <c r="E103" s="50">
        <v>0</v>
      </c>
      <c r="F103" s="50"/>
      <c r="G103" s="50">
        <v>0</v>
      </c>
      <c r="H103" s="50"/>
      <c r="I103" s="50">
        <v>0</v>
      </c>
      <c r="J103" s="50"/>
      <c r="K103" s="50">
        <v>11000000</v>
      </c>
      <c r="L103" s="50"/>
      <c r="M103" s="50">
        <v>11002783</v>
      </c>
      <c r="N103" s="50"/>
      <c r="O103" s="50">
        <v>275000000</v>
      </c>
      <c r="P103" s="50"/>
      <c r="Q103" s="50">
        <v>263997217</v>
      </c>
      <c r="S103" s="236">
        <f t="shared" si="8"/>
        <v>263997217</v>
      </c>
      <c r="T103" s="236">
        <f t="shared" si="9"/>
        <v>0</v>
      </c>
      <c r="U103" s="236">
        <f t="shared" si="10"/>
        <v>0</v>
      </c>
      <c r="V103" s="236">
        <f t="shared" si="11"/>
        <v>0</v>
      </c>
    </row>
    <row r="104" spans="1:22" ht="38.25" customHeight="1">
      <c r="A104" s="133" t="s">
        <v>354</v>
      </c>
      <c r="B104" s="134"/>
      <c r="C104" s="50">
        <v>0</v>
      </c>
      <c r="D104" s="50"/>
      <c r="E104" s="50">
        <v>0</v>
      </c>
      <c r="F104" s="50"/>
      <c r="G104" s="50">
        <v>0</v>
      </c>
      <c r="H104" s="50"/>
      <c r="I104" s="50">
        <v>0</v>
      </c>
      <c r="J104" s="50"/>
      <c r="K104" s="50">
        <v>2000000</v>
      </c>
      <c r="L104" s="50"/>
      <c r="M104" s="50">
        <v>2239423200</v>
      </c>
      <c r="N104" s="50"/>
      <c r="O104" s="50">
        <v>2479938200</v>
      </c>
      <c r="P104" s="50"/>
      <c r="Q104" s="50">
        <v>240515000</v>
      </c>
      <c r="S104" s="236">
        <f t="shared" si="8"/>
        <v>240515000</v>
      </c>
      <c r="T104" s="236">
        <f t="shared" si="9"/>
        <v>0</v>
      </c>
      <c r="U104" s="236">
        <f t="shared" si="10"/>
        <v>0</v>
      </c>
      <c r="V104" s="236">
        <f t="shared" si="11"/>
        <v>0</v>
      </c>
    </row>
    <row r="105" spans="1:22" ht="38.25" customHeight="1">
      <c r="A105" s="133" t="s">
        <v>394</v>
      </c>
      <c r="B105" s="134"/>
      <c r="C105" s="50">
        <v>0</v>
      </c>
      <c r="D105" s="50"/>
      <c r="E105" s="50">
        <v>0</v>
      </c>
      <c r="F105" s="50"/>
      <c r="G105" s="50">
        <v>0</v>
      </c>
      <c r="H105" s="50"/>
      <c r="I105" s="50">
        <v>0</v>
      </c>
      <c r="J105" s="50"/>
      <c r="K105" s="50">
        <v>8240000</v>
      </c>
      <c r="L105" s="50"/>
      <c r="M105" s="50">
        <v>204959528</v>
      </c>
      <c r="N105" s="50"/>
      <c r="O105" s="50">
        <v>398473369</v>
      </c>
      <c r="P105" s="50"/>
      <c r="Q105" s="50">
        <v>193513841</v>
      </c>
      <c r="S105" s="236">
        <f t="shared" si="8"/>
        <v>193513841</v>
      </c>
      <c r="T105" s="236">
        <f t="shared" si="9"/>
        <v>0</v>
      </c>
      <c r="U105" s="236">
        <f t="shared" si="10"/>
        <v>0</v>
      </c>
      <c r="V105" s="236">
        <f t="shared" si="11"/>
        <v>0</v>
      </c>
    </row>
    <row r="106" spans="1:22" ht="38.25" customHeight="1">
      <c r="A106" s="133" t="s">
        <v>439</v>
      </c>
      <c r="B106" s="134"/>
      <c r="C106" s="50">
        <v>15842000</v>
      </c>
      <c r="D106" s="50"/>
      <c r="E106" s="50">
        <v>792699993</v>
      </c>
      <c r="F106" s="50"/>
      <c r="G106" s="50">
        <v>984937019</v>
      </c>
      <c r="H106" s="50"/>
      <c r="I106" s="50">
        <v>192237026</v>
      </c>
      <c r="J106" s="50"/>
      <c r="K106" s="50">
        <v>17801000</v>
      </c>
      <c r="L106" s="50"/>
      <c r="M106" s="50">
        <v>1297472884</v>
      </c>
      <c r="N106" s="50"/>
      <c r="O106" s="50">
        <v>1489709910</v>
      </c>
      <c r="P106" s="50"/>
      <c r="Q106" s="50">
        <v>192237026</v>
      </c>
      <c r="S106" s="236">
        <f t="shared" si="8"/>
        <v>192237026</v>
      </c>
      <c r="T106" s="236">
        <f t="shared" si="9"/>
        <v>0</v>
      </c>
      <c r="U106" s="236">
        <f t="shared" si="10"/>
        <v>192237026</v>
      </c>
      <c r="V106" s="236">
        <f t="shared" si="11"/>
        <v>0</v>
      </c>
    </row>
    <row r="107" spans="1:22" ht="38.25" customHeight="1">
      <c r="A107" s="133" t="s">
        <v>393</v>
      </c>
      <c r="B107" s="134"/>
      <c r="C107" s="50">
        <v>0</v>
      </c>
      <c r="D107" s="50"/>
      <c r="E107" s="50">
        <v>0</v>
      </c>
      <c r="F107" s="50"/>
      <c r="G107" s="50">
        <v>0</v>
      </c>
      <c r="H107" s="50"/>
      <c r="I107" s="50">
        <v>0</v>
      </c>
      <c r="J107" s="50"/>
      <c r="K107" s="50">
        <v>25155000</v>
      </c>
      <c r="L107" s="50"/>
      <c r="M107" s="50">
        <v>6975144540</v>
      </c>
      <c r="N107" s="50"/>
      <c r="O107" s="50">
        <v>7189432773</v>
      </c>
      <c r="P107" s="50"/>
      <c r="Q107" s="50">
        <v>214288233</v>
      </c>
      <c r="S107" s="236">
        <f t="shared" si="8"/>
        <v>214288233</v>
      </c>
      <c r="T107" s="236">
        <f t="shared" si="9"/>
        <v>0</v>
      </c>
      <c r="U107" s="236">
        <f t="shared" si="10"/>
        <v>0</v>
      </c>
      <c r="V107" s="236">
        <f t="shared" si="11"/>
        <v>0</v>
      </c>
    </row>
    <row r="108" spans="1:22" ht="38.25" customHeight="1">
      <c r="A108" s="133" t="s">
        <v>368</v>
      </c>
      <c r="B108" s="134"/>
      <c r="C108" s="50">
        <v>0</v>
      </c>
      <c r="D108" s="50"/>
      <c r="E108" s="50">
        <v>0</v>
      </c>
      <c r="F108" s="50"/>
      <c r="G108" s="50">
        <v>0</v>
      </c>
      <c r="H108" s="50"/>
      <c r="I108" s="50">
        <v>0</v>
      </c>
      <c r="J108" s="50"/>
      <c r="K108" s="50">
        <v>0</v>
      </c>
      <c r="L108" s="50"/>
      <c r="M108" s="50">
        <v>0</v>
      </c>
      <c r="N108" s="50"/>
      <c r="O108" s="50">
        <v>124285573</v>
      </c>
      <c r="P108" s="50"/>
      <c r="Q108" s="50">
        <v>124285573</v>
      </c>
      <c r="S108" s="236">
        <f t="shared" si="8"/>
        <v>124285573</v>
      </c>
      <c r="T108" s="236">
        <f t="shared" si="9"/>
        <v>0</v>
      </c>
      <c r="U108" s="236">
        <f t="shared" si="10"/>
        <v>0</v>
      </c>
      <c r="V108" s="236">
        <f t="shared" si="11"/>
        <v>0</v>
      </c>
    </row>
    <row r="109" spans="1:22" ht="38.25" customHeight="1">
      <c r="A109" s="133" t="s">
        <v>363</v>
      </c>
      <c r="B109" s="134"/>
      <c r="C109" s="50">
        <v>0</v>
      </c>
      <c r="D109" s="50"/>
      <c r="E109" s="50">
        <v>0</v>
      </c>
      <c r="F109" s="50"/>
      <c r="G109" s="50">
        <v>0</v>
      </c>
      <c r="H109" s="50"/>
      <c r="I109" s="50">
        <v>0</v>
      </c>
      <c r="J109" s="50"/>
      <c r="K109" s="50">
        <v>2881000</v>
      </c>
      <c r="L109" s="50"/>
      <c r="M109" s="50">
        <v>1029665520</v>
      </c>
      <c r="N109" s="50"/>
      <c r="O109" s="50">
        <v>1142462977</v>
      </c>
      <c r="P109" s="50"/>
      <c r="Q109" s="50">
        <v>112797457</v>
      </c>
      <c r="S109" s="236">
        <f t="shared" si="8"/>
        <v>112797457</v>
      </c>
      <c r="T109" s="236">
        <f t="shared" si="9"/>
        <v>0</v>
      </c>
      <c r="U109" s="236">
        <f t="shared" si="10"/>
        <v>0</v>
      </c>
      <c r="V109" s="236">
        <f t="shared" si="11"/>
        <v>0</v>
      </c>
    </row>
    <row r="110" spans="1:22" ht="38.25" customHeight="1" thickBot="1">
      <c r="A110" s="133" t="s">
        <v>440</v>
      </c>
      <c r="B110" s="134"/>
      <c r="C110" s="50">
        <v>137172000</v>
      </c>
      <c r="D110" s="50"/>
      <c r="E110" s="50">
        <v>35097521676</v>
      </c>
      <c r="F110" s="50"/>
      <c r="G110" s="50">
        <v>35407613529</v>
      </c>
      <c r="H110" s="50"/>
      <c r="I110" s="50">
        <v>310091853</v>
      </c>
      <c r="J110" s="50"/>
      <c r="K110" s="50">
        <v>4000000</v>
      </c>
      <c r="L110" s="50"/>
      <c r="M110" s="50">
        <v>48851863038</v>
      </c>
      <c r="N110" s="50"/>
      <c r="O110" s="50">
        <v>49161954891</v>
      </c>
      <c r="P110" s="50"/>
      <c r="Q110" s="50">
        <v>310091853</v>
      </c>
      <c r="S110" s="236">
        <f t="shared" si="8"/>
        <v>310091853</v>
      </c>
      <c r="T110" s="236">
        <f t="shared" si="9"/>
        <v>0</v>
      </c>
      <c r="U110" s="236">
        <f t="shared" si="10"/>
        <v>310091853</v>
      </c>
      <c r="V110" s="236">
        <f t="shared" si="11"/>
        <v>0</v>
      </c>
    </row>
    <row r="111" spans="1:22" ht="38.25" customHeight="1" thickBot="1">
      <c r="A111" s="157" t="s">
        <v>203</v>
      </c>
      <c r="B111" s="134"/>
      <c r="C111" s="234">
        <f>SUM(C92:C110)</f>
        <v>4079798000</v>
      </c>
      <c r="D111" s="50"/>
      <c r="E111" s="234">
        <f>SUM(E92:E110)</f>
        <v>1000700709133</v>
      </c>
      <c r="F111" s="50"/>
      <c r="G111" s="234">
        <f>SUM(G92:G110)</f>
        <v>1112644214474</v>
      </c>
      <c r="H111" s="50"/>
      <c r="I111" s="234">
        <f>SUM(I92:I110)</f>
        <v>111943505341</v>
      </c>
      <c r="J111" s="50"/>
      <c r="K111" s="234">
        <f>SUM(K92:K110)</f>
        <v>5018785000</v>
      </c>
      <c r="L111" s="50"/>
      <c r="M111" s="234">
        <f>SUM(M92:M110)</f>
        <v>2139305434983</v>
      </c>
      <c r="N111" s="50"/>
      <c r="O111" s="234">
        <f>SUM(O92:O110)</f>
        <v>2401234569736</v>
      </c>
      <c r="P111" s="50"/>
      <c r="Q111" s="234">
        <f>SUM(Q92:Q110)</f>
        <v>261929134753</v>
      </c>
      <c r="S111" s="236">
        <f t="shared" si="8"/>
        <v>261929134753</v>
      </c>
      <c r="T111" s="236">
        <f t="shared" si="9"/>
        <v>0</v>
      </c>
      <c r="U111" s="236">
        <f t="shared" si="10"/>
        <v>111943505341</v>
      </c>
      <c r="V111" s="236">
        <f t="shared" si="11"/>
        <v>0</v>
      </c>
    </row>
    <row r="112" spans="1:22" ht="38.25" customHeight="1">
      <c r="A112" s="133"/>
      <c r="B112" s="134"/>
      <c r="C112" s="49"/>
      <c r="D112" s="50"/>
      <c r="E112" s="49"/>
      <c r="F112" s="50"/>
      <c r="G112" s="49"/>
      <c r="H112" s="50"/>
      <c r="I112" s="49"/>
      <c r="J112" s="50"/>
      <c r="K112" s="49"/>
      <c r="L112" s="50"/>
      <c r="M112" s="49"/>
      <c r="N112" s="50"/>
      <c r="O112" s="49"/>
      <c r="P112" s="50"/>
      <c r="Q112" s="49"/>
    </row>
    <row r="113" spans="1:22" ht="38.25" customHeight="1">
      <c r="A113" s="293" t="s">
        <v>0</v>
      </c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</row>
    <row r="114" spans="1:22" ht="38.25" customHeight="1">
      <c r="A114" s="293" t="s">
        <v>84</v>
      </c>
      <c r="B114" s="293"/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</row>
    <row r="115" spans="1:22" ht="38.25" customHeight="1">
      <c r="A115" s="293" t="s">
        <v>405</v>
      </c>
      <c r="B115" s="293"/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</row>
    <row r="116" spans="1:22" ht="38.25" customHeight="1">
      <c r="A116" s="133"/>
      <c r="B116" s="134"/>
      <c r="C116" s="49"/>
      <c r="D116" s="50"/>
      <c r="E116" s="49"/>
      <c r="F116" s="50"/>
      <c r="G116" s="49"/>
      <c r="H116" s="50"/>
      <c r="I116" s="49"/>
      <c r="J116" s="50"/>
      <c r="K116" s="49"/>
      <c r="L116" s="50"/>
      <c r="M116" s="49"/>
      <c r="N116" s="50"/>
      <c r="O116" s="49"/>
      <c r="P116" s="50"/>
      <c r="Q116" s="49"/>
    </row>
    <row r="117" spans="1:22" ht="38.25" customHeight="1">
      <c r="A117" s="294" t="s">
        <v>401</v>
      </c>
      <c r="B117" s="294"/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</row>
    <row r="118" spans="1:22" ht="38.25" customHeight="1">
      <c r="A118" s="216"/>
      <c r="B118" s="216"/>
      <c r="C118" s="295" t="s">
        <v>167</v>
      </c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</row>
    <row r="119" spans="1:22" ht="38.25" customHeight="1" thickBot="1">
      <c r="A119" s="217"/>
      <c r="B119" s="218"/>
      <c r="C119" s="291" t="s">
        <v>406</v>
      </c>
      <c r="D119" s="291"/>
      <c r="E119" s="291"/>
      <c r="F119" s="291"/>
      <c r="G119" s="291"/>
      <c r="H119" s="291"/>
      <c r="I119" s="291"/>
      <c r="J119" s="237"/>
      <c r="K119" s="292" t="s">
        <v>407</v>
      </c>
      <c r="L119" s="292"/>
      <c r="M119" s="292"/>
      <c r="N119" s="292"/>
      <c r="O119" s="292"/>
      <c r="P119" s="292"/>
      <c r="Q119" s="292"/>
    </row>
    <row r="120" spans="1:22" ht="38.25" customHeight="1" thickBot="1">
      <c r="A120" s="219" t="s">
        <v>85</v>
      </c>
      <c r="B120" s="220"/>
      <c r="C120" s="219" t="s">
        <v>6</v>
      </c>
      <c r="D120" s="220"/>
      <c r="E120" s="219" t="s">
        <v>97</v>
      </c>
      <c r="F120" s="220"/>
      <c r="G120" s="219" t="s">
        <v>98</v>
      </c>
      <c r="H120" s="220"/>
      <c r="I120" s="219" t="s">
        <v>99</v>
      </c>
      <c r="J120" s="220"/>
      <c r="K120" s="219" t="s">
        <v>6</v>
      </c>
      <c r="L120" s="220"/>
      <c r="M120" s="219" t="s">
        <v>8</v>
      </c>
      <c r="N120" s="220"/>
      <c r="O120" s="219" t="s">
        <v>98</v>
      </c>
      <c r="P120" s="220"/>
      <c r="Q120" s="219" t="s">
        <v>99</v>
      </c>
    </row>
    <row r="121" spans="1:22" ht="38.25" customHeight="1">
      <c r="A121" s="157" t="s">
        <v>204</v>
      </c>
      <c r="B121" s="210"/>
      <c r="C121" s="156">
        <f>SUM(C111)</f>
        <v>4079798000</v>
      </c>
      <c r="D121" s="156"/>
      <c r="E121" s="156">
        <f>SUM(E111)</f>
        <v>1000700709133</v>
      </c>
      <c r="F121" s="156"/>
      <c r="G121" s="156">
        <f>SUM(G111)</f>
        <v>1112644214474</v>
      </c>
      <c r="H121" s="156"/>
      <c r="I121" s="156">
        <f>SUM(I111)</f>
        <v>111943505341</v>
      </c>
      <c r="J121" s="156"/>
      <c r="K121" s="156">
        <f>SUM(K111)</f>
        <v>5018785000</v>
      </c>
      <c r="L121" s="156"/>
      <c r="M121" s="156">
        <f>SUM(M111)</f>
        <v>2139305434983</v>
      </c>
      <c r="N121" s="156"/>
      <c r="O121" s="156">
        <f>SUM(O111)</f>
        <v>2401234569736</v>
      </c>
      <c r="P121" s="156"/>
      <c r="Q121" s="156">
        <f>SUM(Q111)</f>
        <v>261929134753</v>
      </c>
      <c r="S121" s="236">
        <f t="shared" si="8"/>
        <v>261929134753</v>
      </c>
      <c r="T121" s="236">
        <f t="shared" si="9"/>
        <v>0</v>
      </c>
      <c r="U121" s="236">
        <f t="shared" si="10"/>
        <v>111943505341</v>
      </c>
      <c r="V121" s="236">
        <f t="shared" si="11"/>
        <v>0</v>
      </c>
    </row>
    <row r="122" spans="1:22" ht="38.25" customHeight="1">
      <c r="A122" s="133" t="s">
        <v>441</v>
      </c>
      <c r="B122" s="134"/>
      <c r="C122" s="50">
        <v>4000000</v>
      </c>
      <c r="D122" s="50"/>
      <c r="E122" s="50">
        <v>168127240</v>
      </c>
      <c r="F122" s="50"/>
      <c r="G122" s="50">
        <v>246000000</v>
      </c>
      <c r="H122" s="50"/>
      <c r="I122" s="50">
        <v>77872760</v>
      </c>
      <c r="J122" s="50"/>
      <c r="K122" s="50">
        <v>0</v>
      </c>
      <c r="L122" s="50"/>
      <c r="M122" s="50">
        <v>0</v>
      </c>
      <c r="N122" s="50"/>
      <c r="O122" s="50">
        <v>77872760</v>
      </c>
      <c r="P122" s="50"/>
      <c r="Q122" s="50">
        <v>77872760</v>
      </c>
      <c r="S122" s="236">
        <f t="shared" si="8"/>
        <v>77872760</v>
      </c>
      <c r="T122" s="236">
        <f t="shared" si="9"/>
        <v>0</v>
      </c>
      <c r="U122" s="236">
        <f t="shared" si="10"/>
        <v>77872760</v>
      </c>
      <c r="V122" s="236">
        <f t="shared" si="11"/>
        <v>0</v>
      </c>
    </row>
    <row r="123" spans="1:22" ht="38.25" customHeight="1">
      <c r="A123" s="133" t="s">
        <v>442</v>
      </c>
      <c r="B123" s="134"/>
      <c r="C123" s="50">
        <v>2000000</v>
      </c>
      <c r="D123" s="50"/>
      <c r="E123" s="50">
        <v>786848400</v>
      </c>
      <c r="F123" s="50"/>
      <c r="G123" s="50">
        <v>868595120</v>
      </c>
      <c r="H123" s="50"/>
      <c r="I123" s="50">
        <v>81746720</v>
      </c>
      <c r="J123" s="50"/>
      <c r="K123" s="50">
        <v>0</v>
      </c>
      <c r="L123" s="50"/>
      <c r="M123" s="50">
        <v>0</v>
      </c>
      <c r="N123" s="50"/>
      <c r="O123" s="50">
        <v>81746720</v>
      </c>
      <c r="P123" s="50"/>
      <c r="Q123" s="50">
        <v>81746720</v>
      </c>
      <c r="S123" s="236">
        <f t="shared" si="8"/>
        <v>81746720</v>
      </c>
      <c r="T123" s="236">
        <f t="shared" si="9"/>
        <v>0</v>
      </c>
      <c r="U123" s="236">
        <f t="shared" si="10"/>
        <v>81746720</v>
      </c>
      <c r="V123" s="236">
        <f t="shared" si="11"/>
        <v>0</v>
      </c>
    </row>
    <row r="124" spans="1:22" ht="38.25" customHeight="1">
      <c r="A124" s="133" t="s">
        <v>359</v>
      </c>
      <c r="B124" s="134"/>
      <c r="C124" s="49">
        <v>0</v>
      </c>
      <c r="D124" s="50"/>
      <c r="E124" s="49">
        <v>0</v>
      </c>
      <c r="F124" s="50"/>
      <c r="G124" s="50">
        <v>0</v>
      </c>
      <c r="H124" s="50"/>
      <c r="I124" s="49">
        <v>0</v>
      </c>
      <c r="J124" s="50"/>
      <c r="K124" s="49">
        <v>89200000</v>
      </c>
      <c r="L124" s="50"/>
      <c r="M124" s="49">
        <v>98353732815</v>
      </c>
      <c r="N124" s="50"/>
      <c r="O124" s="50">
        <v>98950743956</v>
      </c>
      <c r="P124" s="50"/>
      <c r="Q124" s="49">
        <v>597011141</v>
      </c>
      <c r="S124" s="236">
        <f t="shared" si="8"/>
        <v>597011141</v>
      </c>
      <c r="T124" s="236">
        <f t="shared" si="9"/>
        <v>0</v>
      </c>
      <c r="U124" s="236">
        <f t="shared" si="10"/>
        <v>0</v>
      </c>
      <c r="V124" s="236">
        <f t="shared" si="11"/>
        <v>0</v>
      </c>
    </row>
    <row r="125" spans="1:22" ht="38.25" customHeight="1">
      <c r="A125" s="133" t="s">
        <v>387</v>
      </c>
      <c r="B125" s="134"/>
      <c r="C125" s="50">
        <v>0</v>
      </c>
      <c r="D125" s="50"/>
      <c r="E125" s="50">
        <v>0</v>
      </c>
      <c r="F125" s="50"/>
      <c r="G125" s="50">
        <v>0</v>
      </c>
      <c r="H125" s="50"/>
      <c r="I125" s="50">
        <v>0</v>
      </c>
      <c r="J125" s="50"/>
      <c r="K125" s="50">
        <v>5002000</v>
      </c>
      <c r="L125" s="50"/>
      <c r="M125" s="50">
        <v>1965402192</v>
      </c>
      <c r="N125" s="50"/>
      <c r="O125" s="50">
        <v>2027382502</v>
      </c>
      <c r="P125" s="50"/>
      <c r="Q125" s="50">
        <v>61980310</v>
      </c>
      <c r="S125" s="236">
        <f t="shared" si="8"/>
        <v>61980310</v>
      </c>
      <c r="T125" s="236">
        <f t="shared" si="9"/>
        <v>0</v>
      </c>
      <c r="U125" s="236">
        <f t="shared" si="10"/>
        <v>0</v>
      </c>
      <c r="V125" s="236">
        <f t="shared" si="11"/>
        <v>0</v>
      </c>
    </row>
    <row r="126" spans="1:22" ht="38.25" customHeight="1">
      <c r="A126" s="133" t="s">
        <v>350</v>
      </c>
      <c r="B126" s="134"/>
      <c r="C126" s="49">
        <v>0</v>
      </c>
      <c r="D126" s="50"/>
      <c r="E126" s="49">
        <v>0</v>
      </c>
      <c r="F126" s="50"/>
      <c r="G126" s="50">
        <v>0</v>
      </c>
      <c r="H126" s="50"/>
      <c r="I126" s="49">
        <v>0</v>
      </c>
      <c r="J126" s="50"/>
      <c r="K126" s="49">
        <v>0</v>
      </c>
      <c r="L126" s="50"/>
      <c r="M126" s="49">
        <v>0</v>
      </c>
      <c r="N126" s="50"/>
      <c r="O126" s="49">
        <v>215229614</v>
      </c>
      <c r="P126" s="50"/>
      <c r="Q126" s="49">
        <v>215229614</v>
      </c>
      <c r="S126" s="236">
        <f t="shared" si="8"/>
        <v>215229614</v>
      </c>
      <c r="T126" s="236">
        <f t="shared" si="9"/>
        <v>0</v>
      </c>
      <c r="U126" s="236">
        <f t="shared" si="10"/>
        <v>0</v>
      </c>
      <c r="V126" s="236">
        <f t="shared" si="11"/>
        <v>0</v>
      </c>
    </row>
    <row r="127" spans="1:22" ht="38.25" customHeight="1">
      <c r="A127" s="133" t="s">
        <v>362</v>
      </c>
      <c r="B127" s="134"/>
      <c r="C127" s="49">
        <v>0</v>
      </c>
      <c r="D127" s="50"/>
      <c r="E127" s="49">
        <v>0</v>
      </c>
      <c r="F127" s="50"/>
      <c r="G127" s="50">
        <v>0</v>
      </c>
      <c r="H127" s="50"/>
      <c r="I127" s="49">
        <v>0</v>
      </c>
      <c r="J127" s="50"/>
      <c r="K127" s="49">
        <v>2015000</v>
      </c>
      <c r="L127" s="50"/>
      <c r="M127" s="49">
        <v>719978220</v>
      </c>
      <c r="N127" s="50"/>
      <c r="O127" s="50">
        <v>752329493</v>
      </c>
      <c r="P127" s="50"/>
      <c r="Q127" s="49">
        <v>32351273</v>
      </c>
      <c r="S127" s="236">
        <f t="shared" si="8"/>
        <v>32351273</v>
      </c>
      <c r="T127" s="236">
        <f t="shared" si="9"/>
        <v>0</v>
      </c>
      <c r="U127" s="236">
        <f t="shared" si="10"/>
        <v>0</v>
      </c>
      <c r="V127" s="236">
        <f t="shared" si="11"/>
        <v>0</v>
      </c>
    </row>
    <row r="128" spans="1:22" ht="38.25" customHeight="1">
      <c r="A128" s="133" t="s">
        <v>443</v>
      </c>
      <c r="B128" s="134"/>
      <c r="C128" s="49">
        <v>1031000</v>
      </c>
      <c r="D128" s="50"/>
      <c r="E128" s="49">
        <v>6190680</v>
      </c>
      <c r="F128" s="50"/>
      <c r="G128" s="50">
        <v>34127000</v>
      </c>
      <c r="H128" s="50"/>
      <c r="I128" s="49">
        <v>27936320</v>
      </c>
      <c r="J128" s="50"/>
      <c r="K128" s="49">
        <v>0</v>
      </c>
      <c r="L128" s="50"/>
      <c r="M128" s="49">
        <v>0</v>
      </c>
      <c r="N128" s="50"/>
      <c r="O128" s="49">
        <v>27936320</v>
      </c>
      <c r="P128" s="50"/>
      <c r="Q128" s="49">
        <v>27936320</v>
      </c>
      <c r="S128" s="236">
        <f t="shared" si="8"/>
        <v>27936320</v>
      </c>
      <c r="T128" s="236">
        <f t="shared" si="9"/>
        <v>0</v>
      </c>
      <c r="U128" s="236">
        <f t="shared" si="10"/>
        <v>27936320</v>
      </c>
      <c r="V128" s="236">
        <f t="shared" si="11"/>
        <v>0</v>
      </c>
    </row>
    <row r="129" spans="1:22" ht="38.25" customHeight="1">
      <c r="A129" s="133" t="s">
        <v>444</v>
      </c>
      <c r="B129" s="134"/>
      <c r="C129" s="49">
        <v>1020000</v>
      </c>
      <c r="D129" s="50"/>
      <c r="E129" s="49">
        <v>912055950</v>
      </c>
      <c r="F129" s="50"/>
      <c r="G129" s="50">
        <v>937915682</v>
      </c>
      <c r="H129" s="50"/>
      <c r="I129" s="49">
        <v>25859732</v>
      </c>
      <c r="J129" s="50"/>
      <c r="K129" s="49">
        <v>1020000</v>
      </c>
      <c r="L129" s="50"/>
      <c r="M129" s="49">
        <v>912055950</v>
      </c>
      <c r="N129" s="50"/>
      <c r="O129" s="50">
        <v>937915682</v>
      </c>
      <c r="P129" s="50"/>
      <c r="Q129" s="49">
        <v>25859732</v>
      </c>
      <c r="S129" s="236">
        <f t="shared" si="8"/>
        <v>25859732</v>
      </c>
      <c r="T129" s="236">
        <f t="shared" si="9"/>
        <v>0</v>
      </c>
      <c r="U129" s="236">
        <f t="shared" si="10"/>
        <v>25859732</v>
      </c>
      <c r="V129" s="236">
        <f t="shared" si="11"/>
        <v>0</v>
      </c>
    </row>
    <row r="130" spans="1:22" ht="38.25" customHeight="1">
      <c r="A130" s="133" t="s">
        <v>445</v>
      </c>
      <c r="B130" s="134"/>
      <c r="C130" s="50">
        <v>52000</v>
      </c>
      <c r="D130" s="50"/>
      <c r="E130" s="50">
        <v>21161340</v>
      </c>
      <c r="F130" s="50"/>
      <c r="G130" s="50">
        <v>40512463</v>
      </c>
      <c r="H130" s="50"/>
      <c r="I130" s="50">
        <v>19351123</v>
      </c>
      <c r="J130" s="50"/>
      <c r="K130" s="50">
        <v>52000</v>
      </c>
      <c r="L130" s="50"/>
      <c r="M130" s="50">
        <v>21161340</v>
      </c>
      <c r="N130" s="50"/>
      <c r="O130" s="50">
        <v>40512463</v>
      </c>
      <c r="P130" s="50"/>
      <c r="Q130" s="50">
        <v>19351123</v>
      </c>
      <c r="S130" s="236">
        <f t="shared" si="8"/>
        <v>19351123</v>
      </c>
      <c r="T130" s="236">
        <f t="shared" si="9"/>
        <v>0</v>
      </c>
      <c r="U130" s="236">
        <f t="shared" si="10"/>
        <v>19351123</v>
      </c>
      <c r="V130" s="236">
        <f t="shared" si="11"/>
        <v>0</v>
      </c>
    </row>
    <row r="131" spans="1:22" ht="38.25" customHeight="1">
      <c r="A131" s="133" t="s">
        <v>386</v>
      </c>
      <c r="B131" s="134"/>
      <c r="C131" s="50">
        <v>0</v>
      </c>
      <c r="D131" s="50"/>
      <c r="E131" s="50">
        <v>0</v>
      </c>
      <c r="F131" s="50"/>
      <c r="G131" s="50">
        <v>0</v>
      </c>
      <c r="H131" s="50"/>
      <c r="I131" s="50">
        <v>0</v>
      </c>
      <c r="J131" s="50"/>
      <c r="K131" s="50">
        <v>2039000</v>
      </c>
      <c r="L131" s="50"/>
      <c r="M131" s="50">
        <v>811114200</v>
      </c>
      <c r="N131" s="50"/>
      <c r="O131" s="50">
        <v>832650937</v>
      </c>
      <c r="P131" s="50"/>
      <c r="Q131" s="50">
        <v>21536737</v>
      </c>
      <c r="S131" s="236">
        <f t="shared" si="8"/>
        <v>21536737</v>
      </c>
      <c r="T131" s="236">
        <f t="shared" si="9"/>
        <v>0</v>
      </c>
      <c r="U131" s="236">
        <f t="shared" si="10"/>
        <v>0</v>
      </c>
      <c r="V131" s="236">
        <f t="shared" si="11"/>
        <v>0</v>
      </c>
    </row>
    <row r="132" spans="1:22" ht="38.25" customHeight="1">
      <c r="A132" s="133" t="s">
        <v>349</v>
      </c>
      <c r="B132" s="134"/>
      <c r="C132" s="50">
        <v>0</v>
      </c>
      <c r="D132" s="50"/>
      <c r="E132" s="50">
        <v>0</v>
      </c>
      <c r="F132" s="50"/>
      <c r="G132" s="50">
        <v>0</v>
      </c>
      <c r="H132" s="50"/>
      <c r="I132" s="50">
        <v>0</v>
      </c>
      <c r="J132" s="50"/>
      <c r="K132" s="50">
        <v>6147000</v>
      </c>
      <c r="L132" s="50"/>
      <c r="M132" s="50">
        <v>7653245498</v>
      </c>
      <c r="N132" s="50"/>
      <c r="O132" s="50">
        <v>7699626366</v>
      </c>
      <c r="P132" s="50"/>
      <c r="Q132" s="50">
        <v>46380868</v>
      </c>
      <c r="S132" s="236">
        <f t="shared" si="8"/>
        <v>46380868</v>
      </c>
      <c r="T132" s="236">
        <f t="shared" si="9"/>
        <v>0</v>
      </c>
      <c r="U132" s="236">
        <f t="shared" si="10"/>
        <v>0</v>
      </c>
      <c r="V132" s="236">
        <f t="shared" si="11"/>
        <v>0</v>
      </c>
    </row>
    <row r="133" spans="1:22" ht="38.25" customHeight="1">
      <c r="A133" s="133" t="s">
        <v>446</v>
      </c>
      <c r="B133" s="134"/>
      <c r="C133" s="50">
        <v>130000</v>
      </c>
      <c r="D133" s="50"/>
      <c r="E133" s="50">
        <v>51714000</v>
      </c>
      <c r="F133" s="50"/>
      <c r="G133" s="50">
        <v>54127111</v>
      </c>
      <c r="H133" s="50"/>
      <c r="I133" s="50">
        <v>2413111</v>
      </c>
      <c r="J133" s="50"/>
      <c r="K133" s="50">
        <v>130000</v>
      </c>
      <c r="L133" s="50"/>
      <c r="M133" s="50">
        <v>51714000</v>
      </c>
      <c r="N133" s="50"/>
      <c r="O133" s="50">
        <v>54127111</v>
      </c>
      <c r="P133" s="50"/>
      <c r="Q133" s="50">
        <v>2413111</v>
      </c>
      <c r="S133" s="236">
        <f t="shared" si="8"/>
        <v>2413111</v>
      </c>
      <c r="T133" s="236">
        <f t="shared" si="9"/>
        <v>0</v>
      </c>
      <c r="U133" s="236">
        <f t="shared" si="10"/>
        <v>2413111</v>
      </c>
      <c r="V133" s="236">
        <f t="shared" si="11"/>
        <v>0</v>
      </c>
    </row>
    <row r="134" spans="1:22" ht="38.25" customHeight="1">
      <c r="A134" s="133" t="s">
        <v>361</v>
      </c>
      <c r="B134" s="134"/>
      <c r="C134" s="50">
        <v>0</v>
      </c>
      <c r="D134" s="50"/>
      <c r="E134" s="50">
        <v>0</v>
      </c>
      <c r="F134" s="50"/>
      <c r="G134" s="50">
        <v>0</v>
      </c>
      <c r="H134" s="50"/>
      <c r="I134" s="50">
        <v>0</v>
      </c>
      <c r="J134" s="50"/>
      <c r="K134" s="50">
        <v>60000</v>
      </c>
      <c r="L134" s="50"/>
      <c r="M134" s="50">
        <v>22296690</v>
      </c>
      <c r="N134" s="50"/>
      <c r="O134" s="50">
        <v>23391769</v>
      </c>
      <c r="P134" s="50"/>
      <c r="Q134" s="50">
        <v>1095079</v>
      </c>
      <c r="S134" s="236">
        <f t="shared" si="8"/>
        <v>1095079</v>
      </c>
      <c r="T134" s="236">
        <f t="shared" si="9"/>
        <v>0</v>
      </c>
      <c r="U134" s="236">
        <f t="shared" si="10"/>
        <v>0</v>
      </c>
      <c r="V134" s="236">
        <f t="shared" si="11"/>
        <v>0</v>
      </c>
    </row>
    <row r="135" spans="1:22" ht="38.25" customHeight="1">
      <c r="A135" s="133" t="s">
        <v>447</v>
      </c>
      <c r="B135" s="134"/>
      <c r="C135" s="50">
        <v>3000</v>
      </c>
      <c r="D135" s="50"/>
      <c r="E135" s="50">
        <v>2983500</v>
      </c>
      <c r="F135" s="50"/>
      <c r="G135" s="50">
        <v>3232508</v>
      </c>
      <c r="H135" s="50"/>
      <c r="I135" s="50">
        <v>249008</v>
      </c>
      <c r="J135" s="50"/>
      <c r="K135" s="50">
        <v>3000</v>
      </c>
      <c r="L135" s="50"/>
      <c r="M135" s="50">
        <v>2983500</v>
      </c>
      <c r="N135" s="50"/>
      <c r="O135" s="50">
        <v>3232508</v>
      </c>
      <c r="P135" s="50"/>
      <c r="Q135" s="50">
        <v>249008</v>
      </c>
      <c r="S135" s="236">
        <f t="shared" si="8"/>
        <v>249008</v>
      </c>
      <c r="T135" s="236">
        <f t="shared" si="9"/>
        <v>0</v>
      </c>
      <c r="U135" s="236">
        <f t="shared" si="10"/>
        <v>249008</v>
      </c>
      <c r="V135" s="236">
        <f t="shared" si="11"/>
        <v>0</v>
      </c>
    </row>
    <row r="136" spans="1:22" ht="38.25" customHeight="1">
      <c r="A136" s="133" t="s">
        <v>397</v>
      </c>
      <c r="B136" s="134"/>
      <c r="C136" s="50">
        <v>0</v>
      </c>
      <c r="D136" s="50"/>
      <c r="E136" s="50">
        <v>0</v>
      </c>
      <c r="F136" s="50"/>
      <c r="G136" s="50">
        <v>0</v>
      </c>
      <c r="H136" s="50"/>
      <c r="I136" s="50">
        <v>0</v>
      </c>
      <c r="J136" s="50"/>
      <c r="K136" s="50">
        <v>547000</v>
      </c>
      <c r="L136" s="50"/>
      <c r="M136" s="50">
        <v>543991500</v>
      </c>
      <c r="N136" s="50"/>
      <c r="O136" s="50">
        <v>546556994</v>
      </c>
      <c r="P136" s="50"/>
      <c r="Q136" s="50">
        <v>2565494</v>
      </c>
      <c r="S136" s="236">
        <f t="shared" si="8"/>
        <v>2565494</v>
      </c>
      <c r="T136" s="236">
        <f t="shared" si="9"/>
        <v>0</v>
      </c>
      <c r="U136" s="236">
        <f t="shared" si="10"/>
        <v>0</v>
      </c>
      <c r="V136" s="236">
        <f t="shared" si="11"/>
        <v>0</v>
      </c>
    </row>
    <row r="137" spans="1:22" ht="38.25" customHeight="1">
      <c r="A137" s="133" t="s">
        <v>396</v>
      </c>
      <c r="B137" s="134"/>
      <c r="C137" s="50">
        <v>0</v>
      </c>
      <c r="D137" s="50"/>
      <c r="E137" s="50">
        <v>0</v>
      </c>
      <c r="F137" s="50"/>
      <c r="G137" s="50">
        <v>0</v>
      </c>
      <c r="H137" s="50"/>
      <c r="I137" s="50">
        <v>0</v>
      </c>
      <c r="J137" s="50"/>
      <c r="K137" s="50">
        <v>2000000</v>
      </c>
      <c r="L137" s="50"/>
      <c r="M137" s="50">
        <v>596700000</v>
      </c>
      <c r="N137" s="50"/>
      <c r="O137" s="50">
        <v>599199833</v>
      </c>
      <c r="P137" s="50"/>
      <c r="Q137" s="50">
        <v>2499833</v>
      </c>
      <c r="S137" s="236">
        <f t="shared" si="8"/>
        <v>2499833</v>
      </c>
      <c r="T137" s="236">
        <f t="shared" si="9"/>
        <v>0</v>
      </c>
      <c r="U137" s="236">
        <f t="shared" si="10"/>
        <v>0</v>
      </c>
      <c r="V137" s="236">
        <f t="shared" si="11"/>
        <v>0</v>
      </c>
    </row>
    <row r="138" spans="1:22" ht="38.25" customHeight="1">
      <c r="A138" s="133" t="s">
        <v>390</v>
      </c>
      <c r="B138" s="134"/>
      <c r="C138" s="50">
        <v>0</v>
      </c>
      <c r="D138" s="50"/>
      <c r="E138" s="50">
        <v>0</v>
      </c>
      <c r="F138" s="50"/>
      <c r="G138" s="50">
        <v>0</v>
      </c>
      <c r="H138" s="50"/>
      <c r="I138" s="50">
        <v>0</v>
      </c>
      <c r="J138" s="50"/>
      <c r="K138" s="50">
        <v>39278000</v>
      </c>
      <c r="L138" s="50"/>
      <c r="M138" s="50">
        <v>4375524597</v>
      </c>
      <c r="N138" s="50"/>
      <c r="O138" s="50">
        <v>4414890411</v>
      </c>
      <c r="P138" s="50"/>
      <c r="Q138" s="50">
        <v>39365814</v>
      </c>
      <c r="S138" s="236">
        <f t="shared" si="8"/>
        <v>39365814</v>
      </c>
      <c r="T138" s="236">
        <f t="shared" si="9"/>
        <v>0</v>
      </c>
      <c r="U138" s="236">
        <f t="shared" si="10"/>
        <v>0</v>
      </c>
      <c r="V138" s="236">
        <f t="shared" si="11"/>
        <v>0</v>
      </c>
    </row>
    <row r="139" spans="1:22" ht="38.25" customHeight="1" thickBot="1">
      <c r="A139" s="133" t="s">
        <v>448</v>
      </c>
      <c r="B139" s="134"/>
      <c r="C139" s="50">
        <v>80000</v>
      </c>
      <c r="D139" s="50"/>
      <c r="E139" s="50">
        <v>9847452</v>
      </c>
      <c r="F139" s="50"/>
      <c r="G139" s="50">
        <v>10114286</v>
      </c>
      <c r="H139" s="50"/>
      <c r="I139" s="50">
        <v>266834</v>
      </c>
      <c r="J139" s="50"/>
      <c r="K139" s="50">
        <v>69920000</v>
      </c>
      <c r="L139" s="50"/>
      <c r="M139" s="50">
        <v>8833415698</v>
      </c>
      <c r="N139" s="50"/>
      <c r="O139" s="50">
        <v>8833682532</v>
      </c>
      <c r="P139" s="50"/>
      <c r="Q139" s="50">
        <v>266834</v>
      </c>
      <c r="S139" s="236">
        <f t="shared" si="8"/>
        <v>266834</v>
      </c>
      <c r="T139" s="236">
        <f t="shared" si="9"/>
        <v>0</v>
      </c>
      <c r="U139" s="236">
        <f t="shared" si="10"/>
        <v>266834</v>
      </c>
      <c r="V139" s="236">
        <f t="shared" si="11"/>
        <v>0</v>
      </c>
    </row>
    <row r="140" spans="1:22" ht="38.25" customHeight="1" thickBot="1">
      <c r="A140" s="157" t="s">
        <v>203</v>
      </c>
      <c r="B140" s="134"/>
      <c r="C140" s="234">
        <f>SUM(C121:C139)</f>
        <v>4088114000</v>
      </c>
      <c r="D140" s="50"/>
      <c r="E140" s="234">
        <f>SUM(E121:E139)</f>
        <v>1002659637695</v>
      </c>
      <c r="F140" s="50"/>
      <c r="G140" s="234">
        <f>SUM(G121:G139)</f>
        <v>1114838838644</v>
      </c>
      <c r="H140" s="50"/>
      <c r="I140" s="234">
        <f>SUM(I121:I139)</f>
        <v>112179200949</v>
      </c>
      <c r="J140" s="50"/>
      <c r="K140" s="234">
        <f>SUM(K121:K139)</f>
        <v>5236198000</v>
      </c>
      <c r="L140" s="50"/>
      <c r="M140" s="234">
        <f>SUM(M121:M139)</f>
        <v>2264168751183</v>
      </c>
      <c r="N140" s="50"/>
      <c r="O140" s="234">
        <f>SUM(O121:O139)</f>
        <v>2527353597707</v>
      </c>
      <c r="P140" s="50"/>
      <c r="Q140" s="234">
        <f>SUM(Q121:Q139)</f>
        <v>263184846524</v>
      </c>
      <c r="S140" s="236">
        <f t="shared" si="8"/>
        <v>263184846524</v>
      </c>
      <c r="T140" s="236">
        <f t="shared" si="9"/>
        <v>0</v>
      </c>
      <c r="U140" s="236">
        <f t="shared" si="10"/>
        <v>112179200949</v>
      </c>
      <c r="V140" s="236">
        <f t="shared" si="11"/>
        <v>0</v>
      </c>
    </row>
    <row r="141" spans="1:22" ht="38.25" customHeight="1">
      <c r="A141" s="133"/>
      <c r="B141" s="134"/>
      <c r="C141" s="49"/>
      <c r="D141" s="50"/>
      <c r="E141" s="49"/>
      <c r="F141" s="50"/>
      <c r="G141" s="49"/>
      <c r="H141" s="50"/>
      <c r="I141" s="49"/>
      <c r="J141" s="50"/>
      <c r="K141" s="49"/>
      <c r="L141" s="50"/>
      <c r="M141" s="49"/>
      <c r="N141" s="50"/>
      <c r="O141" s="49"/>
      <c r="P141" s="50"/>
      <c r="Q141" s="49"/>
    </row>
    <row r="142" spans="1:22" ht="38.25" customHeight="1">
      <c r="A142" s="293" t="s">
        <v>0</v>
      </c>
      <c r="B142" s="293"/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</row>
    <row r="143" spans="1:22" ht="38.25" customHeight="1">
      <c r="A143" s="293" t="s">
        <v>84</v>
      </c>
      <c r="B143" s="293"/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</row>
    <row r="144" spans="1:22" ht="38.25" customHeight="1">
      <c r="A144" s="293" t="s">
        <v>405</v>
      </c>
      <c r="B144" s="293"/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</row>
    <row r="145" spans="1:22" ht="38.25" customHeight="1">
      <c r="A145" s="133"/>
      <c r="B145" s="134"/>
      <c r="C145" s="49"/>
      <c r="D145" s="50"/>
      <c r="E145" s="49"/>
      <c r="F145" s="50"/>
      <c r="G145" s="49"/>
      <c r="H145" s="50"/>
      <c r="I145" s="49"/>
      <c r="J145" s="50"/>
      <c r="K145" s="49"/>
      <c r="L145" s="50"/>
      <c r="M145" s="49"/>
      <c r="N145" s="50"/>
      <c r="O145" s="49"/>
      <c r="P145" s="50"/>
      <c r="Q145" s="49"/>
    </row>
    <row r="146" spans="1:22" ht="38.25" customHeight="1">
      <c r="A146" s="294" t="s">
        <v>401</v>
      </c>
      <c r="B146" s="294"/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</row>
    <row r="147" spans="1:22" ht="38.25" customHeight="1">
      <c r="A147" s="216"/>
      <c r="B147" s="216"/>
      <c r="C147" s="295" t="s">
        <v>167</v>
      </c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</row>
    <row r="148" spans="1:22" ht="38.25" customHeight="1" thickBot="1">
      <c r="A148" s="217"/>
      <c r="B148" s="218"/>
      <c r="C148" s="291" t="s">
        <v>406</v>
      </c>
      <c r="D148" s="291"/>
      <c r="E148" s="291"/>
      <c r="F148" s="291"/>
      <c r="G148" s="291"/>
      <c r="H148" s="291"/>
      <c r="I148" s="291"/>
      <c r="J148" s="237"/>
      <c r="K148" s="292" t="s">
        <v>407</v>
      </c>
      <c r="L148" s="292"/>
      <c r="M148" s="292"/>
      <c r="N148" s="292"/>
      <c r="O148" s="292"/>
      <c r="P148" s="292"/>
      <c r="Q148" s="292"/>
    </row>
    <row r="149" spans="1:22" ht="38.25" customHeight="1" thickBot="1">
      <c r="A149" s="219" t="s">
        <v>85</v>
      </c>
      <c r="B149" s="220"/>
      <c r="C149" s="219" t="s">
        <v>6</v>
      </c>
      <c r="D149" s="220"/>
      <c r="E149" s="219" t="s">
        <v>97</v>
      </c>
      <c r="F149" s="220"/>
      <c r="G149" s="219" t="s">
        <v>98</v>
      </c>
      <c r="H149" s="220"/>
      <c r="I149" s="219" t="s">
        <v>99</v>
      </c>
      <c r="J149" s="220"/>
      <c r="K149" s="219" t="s">
        <v>6</v>
      </c>
      <c r="L149" s="220"/>
      <c r="M149" s="219" t="s">
        <v>8</v>
      </c>
      <c r="N149" s="220"/>
      <c r="O149" s="219" t="s">
        <v>98</v>
      </c>
      <c r="P149" s="220"/>
      <c r="Q149" s="219" t="s">
        <v>99</v>
      </c>
    </row>
    <row r="150" spans="1:22" ht="38.25" customHeight="1">
      <c r="A150" s="157" t="s">
        <v>204</v>
      </c>
      <c r="B150" s="210"/>
      <c r="C150" s="156">
        <f>C140</f>
        <v>4088114000</v>
      </c>
      <c r="D150" s="156"/>
      <c r="E150" s="156">
        <f>E140</f>
        <v>1002659637695</v>
      </c>
      <c r="F150" s="156"/>
      <c r="G150" s="156">
        <f>G140</f>
        <v>1114838838644</v>
      </c>
      <c r="H150" s="156"/>
      <c r="I150" s="156">
        <f>I140</f>
        <v>112179200949</v>
      </c>
      <c r="J150" s="156"/>
      <c r="K150" s="156">
        <f>K140</f>
        <v>5236198000</v>
      </c>
      <c r="L150" s="156"/>
      <c r="M150" s="156">
        <f>M140</f>
        <v>2264168751183</v>
      </c>
      <c r="N150" s="156"/>
      <c r="O150" s="156">
        <f>O140</f>
        <v>2527353597707</v>
      </c>
      <c r="P150" s="156"/>
      <c r="Q150" s="156">
        <f>Q140</f>
        <v>263184846524</v>
      </c>
      <c r="S150" s="236">
        <f t="shared" si="8"/>
        <v>263184846524</v>
      </c>
      <c r="T150" s="236">
        <f t="shared" si="9"/>
        <v>0</v>
      </c>
      <c r="U150" s="236">
        <f t="shared" si="10"/>
        <v>112179200949</v>
      </c>
      <c r="V150" s="236">
        <f t="shared" si="11"/>
        <v>0</v>
      </c>
    </row>
    <row r="151" spans="1:22" ht="38.25" customHeight="1">
      <c r="A151" s="133" t="s">
        <v>449</v>
      </c>
      <c r="B151" s="134"/>
      <c r="C151" s="50">
        <v>7096000</v>
      </c>
      <c r="D151" s="50"/>
      <c r="E151" s="50">
        <v>1094631409</v>
      </c>
      <c r="F151" s="50"/>
      <c r="G151" s="50">
        <v>1069240006</v>
      </c>
      <c r="H151" s="50"/>
      <c r="I151" s="50">
        <v>-25391403</v>
      </c>
      <c r="J151" s="50"/>
      <c r="K151" s="50">
        <v>7096000</v>
      </c>
      <c r="L151" s="50"/>
      <c r="M151" s="50">
        <v>1094631409</v>
      </c>
      <c r="N151" s="50"/>
      <c r="O151" s="50">
        <v>1069240006</v>
      </c>
      <c r="P151" s="50"/>
      <c r="Q151" s="50">
        <v>-25391403</v>
      </c>
      <c r="S151" s="236">
        <f t="shared" si="8"/>
        <v>-25391403</v>
      </c>
      <c r="T151" s="236">
        <f t="shared" si="9"/>
        <v>0</v>
      </c>
      <c r="U151" s="236">
        <f t="shared" si="10"/>
        <v>-25391403</v>
      </c>
      <c r="V151" s="236">
        <f t="shared" si="11"/>
        <v>0</v>
      </c>
    </row>
    <row r="152" spans="1:22" ht="38.25" customHeight="1">
      <c r="A152" s="133" t="s">
        <v>450</v>
      </c>
      <c r="B152" s="134"/>
      <c r="C152" s="50">
        <v>270000</v>
      </c>
      <c r="D152" s="50"/>
      <c r="E152" s="50">
        <v>110783855</v>
      </c>
      <c r="F152" s="50"/>
      <c r="G152" s="50">
        <v>74301434</v>
      </c>
      <c r="H152" s="50"/>
      <c r="I152" s="50">
        <v>-36482421</v>
      </c>
      <c r="J152" s="50"/>
      <c r="K152" s="50">
        <v>3766000</v>
      </c>
      <c r="L152" s="50"/>
      <c r="M152" s="50">
        <v>706110548</v>
      </c>
      <c r="N152" s="50"/>
      <c r="O152" s="50">
        <v>669628127</v>
      </c>
      <c r="P152" s="50"/>
      <c r="Q152" s="50">
        <v>-36482421</v>
      </c>
      <c r="S152" s="236">
        <f t="shared" si="8"/>
        <v>-36482421</v>
      </c>
      <c r="T152" s="236">
        <f t="shared" si="9"/>
        <v>0</v>
      </c>
      <c r="U152" s="236">
        <f t="shared" si="10"/>
        <v>-36482421</v>
      </c>
      <c r="V152" s="236">
        <f t="shared" si="11"/>
        <v>0</v>
      </c>
    </row>
    <row r="153" spans="1:22" ht="38.25" customHeight="1">
      <c r="A153" s="133" t="s">
        <v>451</v>
      </c>
      <c r="B153" s="134"/>
      <c r="C153" s="49">
        <v>410000</v>
      </c>
      <c r="D153" s="50"/>
      <c r="E153" s="49">
        <v>102577642</v>
      </c>
      <c r="F153" s="50"/>
      <c r="G153" s="50">
        <v>61500000</v>
      </c>
      <c r="H153" s="50"/>
      <c r="I153" s="49">
        <v>-41077642</v>
      </c>
      <c r="J153" s="50"/>
      <c r="K153" s="49">
        <v>410000</v>
      </c>
      <c r="L153" s="50"/>
      <c r="M153" s="49">
        <v>102577642</v>
      </c>
      <c r="N153" s="50"/>
      <c r="O153" s="50">
        <v>61500000</v>
      </c>
      <c r="P153" s="50"/>
      <c r="Q153" s="49">
        <v>-41077642</v>
      </c>
      <c r="S153" s="236">
        <f t="shared" si="8"/>
        <v>-41077642</v>
      </c>
      <c r="T153" s="236">
        <f t="shared" si="9"/>
        <v>0</v>
      </c>
      <c r="U153" s="236">
        <f t="shared" si="10"/>
        <v>-41077642</v>
      </c>
      <c r="V153" s="236">
        <f t="shared" si="11"/>
        <v>0</v>
      </c>
    </row>
    <row r="154" spans="1:22" ht="38.25" customHeight="1">
      <c r="A154" s="133" t="s">
        <v>364</v>
      </c>
      <c r="B154" s="134"/>
      <c r="C154" s="50">
        <v>0</v>
      </c>
      <c r="D154" s="50"/>
      <c r="E154" s="50">
        <v>0</v>
      </c>
      <c r="F154" s="50"/>
      <c r="G154" s="50">
        <v>0</v>
      </c>
      <c r="H154" s="50"/>
      <c r="I154" s="50">
        <v>0</v>
      </c>
      <c r="J154" s="50"/>
      <c r="K154" s="50">
        <v>13440000</v>
      </c>
      <c r="L154" s="50"/>
      <c r="M154" s="50">
        <v>13330278000</v>
      </c>
      <c r="N154" s="50"/>
      <c r="O154" s="50">
        <v>13351711036</v>
      </c>
      <c r="P154" s="50"/>
      <c r="Q154" s="50">
        <v>21433036</v>
      </c>
      <c r="S154" s="236">
        <f t="shared" si="8"/>
        <v>21433036</v>
      </c>
      <c r="T154" s="236">
        <f t="shared" si="9"/>
        <v>0</v>
      </c>
      <c r="U154" s="236">
        <f t="shared" si="10"/>
        <v>0</v>
      </c>
      <c r="V154" s="236">
        <f t="shared" si="11"/>
        <v>0</v>
      </c>
    </row>
    <row r="155" spans="1:22" ht="38.25" customHeight="1">
      <c r="A155" s="133" t="s">
        <v>452</v>
      </c>
      <c r="B155" s="134"/>
      <c r="C155" s="49">
        <v>435000</v>
      </c>
      <c r="D155" s="50"/>
      <c r="E155" s="49">
        <v>148012034</v>
      </c>
      <c r="F155" s="50"/>
      <c r="G155" s="50">
        <v>87000000</v>
      </c>
      <c r="H155" s="50"/>
      <c r="I155" s="49">
        <v>-61012034</v>
      </c>
      <c r="J155" s="50"/>
      <c r="K155" s="49">
        <v>435000</v>
      </c>
      <c r="L155" s="50"/>
      <c r="M155" s="49">
        <v>148012034</v>
      </c>
      <c r="N155" s="50"/>
      <c r="O155" s="50">
        <v>87000000</v>
      </c>
      <c r="P155" s="50"/>
      <c r="Q155" s="49">
        <v>-61012034</v>
      </c>
      <c r="S155" s="236">
        <f t="shared" si="8"/>
        <v>-61012034</v>
      </c>
      <c r="T155" s="236">
        <f t="shared" si="9"/>
        <v>0</v>
      </c>
      <c r="U155" s="236">
        <f t="shared" si="10"/>
        <v>-61012034</v>
      </c>
      <c r="V155" s="236">
        <f t="shared" si="11"/>
        <v>0</v>
      </c>
    </row>
    <row r="156" spans="1:22" ht="38.25" customHeight="1">
      <c r="A156" s="133" t="s">
        <v>453</v>
      </c>
      <c r="B156" s="134"/>
      <c r="C156" s="49">
        <v>160000</v>
      </c>
      <c r="D156" s="50"/>
      <c r="E156" s="49">
        <v>143948957</v>
      </c>
      <c r="F156" s="50"/>
      <c r="G156" s="50">
        <v>56000000</v>
      </c>
      <c r="H156" s="50"/>
      <c r="I156" s="49">
        <v>-87948957</v>
      </c>
      <c r="J156" s="50"/>
      <c r="K156" s="49">
        <v>0</v>
      </c>
      <c r="L156" s="50"/>
      <c r="M156" s="49">
        <v>0</v>
      </c>
      <c r="N156" s="50"/>
      <c r="O156" s="49">
        <v>-87948957</v>
      </c>
      <c r="P156" s="50"/>
      <c r="Q156" s="49">
        <v>-87948957</v>
      </c>
      <c r="S156" s="236">
        <f t="shared" si="8"/>
        <v>-87948957</v>
      </c>
      <c r="T156" s="236">
        <f t="shared" si="9"/>
        <v>0</v>
      </c>
      <c r="U156" s="236">
        <f t="shared" si="10"/>
        <v>-87948957</v>
      </c>
      <c r="V156" s="236">
        <f t="shared" si="11"/>
        <v>0</v>
      </c>
    </row>
    <row r="157" spans="1:22" ht="38.25" customHeight="1">
      <c r="A157" s="133" t="s">
        <v>381</v>
      </c>
      <c r="B157" s="134"/>
      <c r="C157" s="49">
        <v>0</v>
      </c>
      <c r="D157" s="50"/>
      <c r="E157" s="49">
        <v>0</v>
      </c>
      <c r="F157" s="50"/>
      <c r="G157" s="50">
        <v>0</v>
      </c>
      <c r="H157" s="50"/>
      <c r="I157" s="49">
        <v>0</v>
      </c>
      <c r="J157" s="50"/>
      <c r="K157" s="49">
        <v>5000000</v>
      </c>
      <c r="L157" s="50"/>
      <c r="M157" s="49">
        <v>4519545030</v>
      </c>
      <c r="N157" s="50"/>
      <c r="O157" s="50">
        <v>4434245899</v>
      </c>
      <c r="P157" s="50"/>
      <c r="Q157" s="49">
        <v>-85299131</v>
      </c>
      <c r="S157" s="236">
        <f t="shared" si="8"/>
        <v>-85299131</v>
      </c>
      <c r="T157" s="236">
        <f t="shared" si="9"/>
        <v>0</v>
      </c>
      <c r="U157" s="236">
        <f t="shared" si="10"/>
        <v>0</v>
      </c>
      <c r="V157" s="236">
        <f t="shared" si="11"/>
        <v>0</v>
      </c>
    </row>
    <row r="158" spans="1:22" ht="38.25" customHeight="1">
      <c r="A158" s="133" t="s">
        <v>454</v>
      </c>
      <c r="B158" s="134"/>
      <c r="C158" s="49">
        <v>48821000</v>
      </c>
      <c r="D158" s="50"/>
      <c r="E158" s="49">
        <v>42168723272</v>
      </c>
      <c r="F158" s="50"/>
      <c r="G158" s="50">
        <v>42236545561</v>
      </c>
      <c r="H158" s="50"/>
      <c r="I158" s="49">
        <v>67822289</v>
      </c>
      <c r="J158" s="50"/>
      <c r="K158" s="49">
        <v>5000000</v>
      </c>
      <c r="L158" s="50"/>
      <c r="M158" s="49">
        <v>47695506833</v>
      </c>
      <c r="N158" s="50"/>
      <c r="O158" s="50">
        <v>47763329122</v>
      </c>
      <c r="P158" s="50"/>
      <c r="Q158" s="49">
        <v>67822289</v>
      </c>
      <c r="S158" s="236">
        <f t="shared" si="8"/>
        <v>67822289</v>
      </c>
      <c r="T158" s="236">
        <f t="shared" si="9"/>
        <v>0</v>
      </c>
      <c r="U158" s="236">
        <f t="shared" si="10"/>
        <v>67822289</v>
      </c>
      <c r="V158" s="236">
        <f t="shared" si="11"/>
        <v>0</v>
      </c>
    </row>
    <row r="159" spans="1:22" ht="38.25" customHeight="1">
      <c r="A159" s="133" t="s">
        <v>370</v>
      </c>
      <c r="B159" s="134"/>
      <c r="C159" s="50">
        <v>0</v>
      </c>
      <c r="D159" s="50"/>
      <c r="E159" s="50">
        <v>0</v>
      </c>
      <c r="F159" s="50"/>
      <c r="G159" s="50">
        <v>0</v>
      </c>
      <c r="H159" s="50"/>
      <c r="I159" s="50">
        <v>0</v>
      </c>
      <c r="J159" s="50"/>
      <c r="K159" s="50">
        <v>18111000</v>
      </c>
      <c r="L159" s="50"/>
      <c r="M159" s="50">
        <v>4682702700</v>
      </c>
      <c r="N159" s="50"/>
      <c r="O159" s="50">
        <v>4485976820</v>
      </c>
      <c r="P159" s="50"/>
      <c r="Q159" s="50">
        <v>-196725880</v>
      </c>
      <c r="S159" s="236">
        <f t="shared" si="8"/>
        <v>-196725880</v>
      </c>
      <c r="T159" s="236">
        <f t="shared" si="9"/>
        <v>0</v>
      </c>
      <c r="U159" s="236">
        <f t="shared" si="10"/>
        <v>0</v>
      </c>
      <c r="V159" s="236">
        <f t="shared" si="11"/>
        <v>0</v>
      </c>
    </row>
    <row r="160" spans="1:22" ht="38.25" customHeight="1">
      <c r="A160" s="133" t="s">
        <v>455</v>
      </c>
      <c r="B160" s="134"/>
      <c r="C160" s="50">
        <v>178000</v>
      </c>
      <c r="D160" s="50"/>
      <c r="E160" s="50">
        <v>285015736</v>
      </c>
      <c r="F160" s="50"/>
      <c r="G160" s="50">
        <v>51777790</v>
      </c>
      <c r="H160" s="50"/>
      <c r="I160" s="50">
        <v>-233237946</v>
      </c>
      <c r="J160" s="50"/>
      <c r="K160" s="50">
        <v>24465000</v>
      </c>
      <c r="L160" s="50"/>
      <c r="M160" s="50">
        <v>6877869344</v>
      </c>
      <c r="N160" s="50"/>
      <c r="O160" s="50">
        <v>6644631398</v>
      </c>
      <c r="P160" s="50"/>
      <c r="Q160" s="50">
        <v>-233237946</v>
      </c>
      <c r="S160" s="236">
        <f t="shared" si="8"/>
        <v>-233237946</v>
      </c>
      <c r="T160" s="236">
        <f t="shared" si="9"/>
        <v>0</v>
      </c>
      <c r="U160" s="236">
        <f t="shared" si="10"/>
        <v>-233237946</v>
      </c>
      <c r="V160" s="236">
        <f t="shared" si="11"/>
        <v>0</v>
      </c>
    </row>
    <row r="161" spans="1:22" ht="38.25" customHeight="1">
      <c r="A161" s="133" t="s">
        <v>456</v>
      </c>
      <c r="B161" s="134"/>
      <c r="C161" s="50">
        <v>35637000</v>
      </c>
      <c r="D161" s="50"/>
      <c r="E161" s="50">
        <v>3059645794</v>
      </c>
      <c r="F161" s="50"/>
      <c r="G161" s="50">
        <v>2732501000</v>
      </c>
      <c r="H161" s="50"/>
      <c r="I161" s="50">
        <v>-327144794</v>
      </c>
      <c r="J161" s="50"/>
      <c r="K161" s="50">
        <v>0</v>
      </c>
      <c r="L161" s="50"/>
      <c r="M161" s="50">
        <v>0</v>
      </c>
      <c r="N161" s="50"/>
      <c r="O161" s="50">
        <v>-327144794</v>
      </c>
      <c r="P161" s="50"/>
      <c r="Q161" s="50">
        <v>-327144794</v>
      </c>
      <c r="S161" s="236">
        <f t="shared" si="8"/>
        <v>-327144794</v>
      </c>
      <c r="T161" s="236">
        <f t="shared" si="9"/>
        <v>0</v>
      </c>
      <c r="U161" s="236">
        <f t="shared" si="10"/>
        <v>-327144794</v>
      </c>
      <c r="V161" s="236">
        <f t="shared" si="11"/>
        <v>0</v>
      </c>
    </row>
    <row r="162" spans="1:22" ht="38.25" customHeight="1">
      <c r="A162" s="133" t="s">
        <v>365</v>
      </c>
      <c r="B162" s="134"/>
      <c r="C162" s="50">
        <v>0</v>
      </c>
      <c r="D162" s="50"/>
      <c r="E162" s="50">
        <v>0</v>
      </c>
      <c r="F162" s="50"/>
      <c r="G162" s="50">
        <v>0</v>
      </c>
      <c r="H162" s="50"/>
      <c r="I162" s="50">
        <v>0</v>
      </c>
      <c r="J162" s="50"/>
      <c r="K162" s="50">
        <v>7288000</v>
      </c>
      <c r="L162" s="50"/>
      <c r="M162" s="50">
        <v>5423750097</v>
      </c>
      <c r="N162" s="50"/>
      <c r="O162" s="50">
        <v>5114723871</v>
      </c>
      <c r="P162" s="50"/>
      <c r="Q162" s="50">
        <v>-309026226</v>
      </c>
      <c r="S162" s="236">
        <f t="shared" si="8"/>
        <v>-309026226</v>
      </c>
      <c r="T162" s="236">
        <f t="shared" si="9"/>
        <v>0</v>
      </c>
      <c r="U162" s="236">
        <f t="shared" si="10"/>
        <v>0</v>
      </c>
      <c r="V162" s="236">
        <f t="shared" si="11"/>
        <v>0</v>
      </c>
    </row>
    <row r="163" spans="1:22" ht="38.25" customHeight="1">
      <c r="A163" s="133" t="s">
        <v>457</v>
      </c>
      <c r="B163" s="134"/>
      <c r="C163" s="50">
        <v>201000</v>
      </c>
      <c r="D163" s="50"/>
      <c r="E163" s="50">
        <v>583341545</v>
      </c>
      <c r="F163" s="50"/>
      <c r="G163" s="50">
        <v>192960000</v>
      </c>
      <c r="H163" s="50"/>
      <c r="I163" s="50">
        <v>-390381545</v>
      </c>
      <c r="J163" s="50"/>
      <c r="K163" s="50">
        <v>0</v>
      </c>
      <c r="L163" s="50"/>
      <c r="M163" s="50">
        <v>0</v>
      </c>
      <c r="N163" s="50"/>
      <c r="O163" s="50">
        <v>-390381545</v>
      </c>
      <c r="P163" s="50"/>
      <c r="Q163" s="50">
        <v>-390381545</v>
      </c>
      <c r="S163" s="236">
        <f t="shared" ref="S163:S192" si="12">O163-M163</f>
        <v>-390381545</v>
      </c>
      <c r="T163" s="236">
        <f t="shared" ref="T163:T192" si="13">S163-Q163</f>
        <v>0</v>
      </c>
      <c r="U163" s="236">
        <f t="shared" ref="U163:U192" si="14">G163-E163</f>
        <v>-390381545</v>
      </c>
      <c r="V163" s="236">
        <f t="shared" ref="V163:V192" si="15">U163-I163</f>
        <v>0</v>
      </c>
    </row>
    <row r="164" spans="1:22" ht="38.25" customHeight="1">
      <c r="A164" s="133" t="s">
        <v>380</v>
      </c>
      <c r="B164" s="134"/>
      <c r="C164" s="50">
        <v>0</v>
      </c>
      <c r="D164" s="50"/>
      <c r="E164" s="50">
        <v>0</v>
      </c>
      <c r="F164" s="50"/>
      <c r="G164" s="50">
        <v>0</v>
      </c>
      <c r="H164" s="50"/>
      <c r="I164" s="50">
        <v>0</v>
      </c>
      <c r="J164" s="50"/>
      <c r="K164" s="50">
        <v>28134000</v>
      </c>
      <c r="L164" s="50"/>
      <c r="M164" s="50">
        <v>28235953395</v>
      </c>
      <c r="N164" s="50"/>
      <c r="O164" s="50">
        <v>27974895826</v>
      </c>
      <c r="P164" s="50"/>
      <c r="Q164" s="50">
        <v>-261057569</v>
      </c>
      <c r="S164" s="236">
        <f t="shared" si="12"/>
        <v>-261057569</v>
      </c>
      <c r="T164" s="236">
        <f t="shared" si="13"/>
        <v>0</v>
      </c>
      <c r="U164" s="236">
        <f t="shared" si="14"/>
        <v>0</v>
      </c>
      <c r="V164" s="236">
        <f t="shared" si="15"/>
        <v>0</v>
      </c>
    </row>
    <row r="165" spans="1:22" ht="38.25" customHeight="1">
      <c r="A165" s="133" t="s">
        <v>379</v>
      </c>
      <c r="B165" s="134"/>
      <c r="C165" s="50">
        <v>0</v>
      </c>
      <c r="D165" s="50"/>
      <c r="E165" s="50">
        <v>0</v>
      </c>
      <c r="F165" s="50"/>
      <c r="G165" s="50">
        <v>0</v>
      </c>
      <c r="H165" s="50"/>
      <c r="I165" s="50">
        <v>0</v>
      </c>
      <c r="J165" s="50"/>
      <c r="K165" s="50">
        <v>617326000</v>
      </c>
      <c r="L165" s="50"/>
      <c r="M165" s="50">
        <v>638307556</v>
      </c>
      <c r="N165" s="50"/>
      <c r="O165" s="50">
        <v>386490346</v>
      </c>
      <c r="P165" s="50"/>
      <c r="Q165" s="50">
        <v>-251817210</v>
      </c>
      <c r="S165" s="236">
        <f t="shared" si="12"/>
        <v>-251817210</v>
      </c>
      <c r="T165" s="236">
        <f t="shared" si="13"/>
        <v>0</v>
      </c>
      <c r="U165" s="236">
        <f t="shared" si="14"/>
        <v>0</v>
      </c>
      <c r="V165" s="236">
        <f t="shared" si="15"/>
        <v>0</v>
      </c>
    </row>
    <row r="166" spans="1:22" ht="38.25" customHeight="1">
      <c r="A166" s="133" t="s">
        <v>458</v>
      </c>
      <c r="B166" s="134"/>
      <c r="C166" s="50">
        <v>2059000</v>
      </c>
      <c r="D166" s="50"/>
      <c r="E166" s="50">
        <v>844829470</v>
      </c>
      <c r="F166" s="50"/>
      <c r="G166" s="50">
        <v>239235444</v>
      </c>
      <c r="H166" s="50"/>
      <c r="I166" s="50">
        <v>-605594026</v>
      </c>
      <c r="J166" s="50"/>
      <c r="K166" s="50">
        <v>41941000</v>
      </c>
      <c r="L166" s="50"/>
      <c r="M166" s="50">
        <v>4263662930</v>
      </c>
      <c r="N166" s="50"/>
      <c r="O166" s="50">
        <v>3658068904</v>
      </c>
      <c r="P166" s="50"/>
      <c r="Q166" s="50">
        <v>-605594026</v>
      </c>
      <c r="S166" s="236">
        <f t="shared" si="12"/>
        <v>-605594026</v>
      </c>
      <c r="T166" s="236">
        <f t="shared" si="13"/>
        <v>0</v>
      </c>
      <c r="U166" s="236">
        <f t="shared" si="14"/>
        <v>-605594026</v>
      </c>
      <c r="V166" s="236">
        <f t="shared" si="15"/>
        <v>0</v>
      </c>
    </row>
    <row r="167" spans="1:22" ht="38.25" customHeight="1" thickBot="1">
      <c r="A167" s="133" t="s">
        <v>459</v>
      </c>
      <c r="B167" s="134"/>
      <c r="C167" s="50">
        <v>14963000</v>
      </c>
      <c r="D167" s="50"/>
      <c r="E167" s="50">
        <v>1579236355</v>
      </c>
      <c r="F167" s="50"/>
      <c r="G167" s="50">
        <v>787445000</v>
      </c>
      <c r="H167" s="50"/>
      <c r="I167" s="50">
        <v>-791791355</v>
      </c>
      <c r="J167" s="50"/>
      <c r="K167" s="50">
        <v>5963000</v>
      </c>
      <c r="L167" s="50"/>
      <c r="M167" s="50">
        <v>1227357080</v>
      </c>
      <c r="N167" s="50"/>
      <c r="O167" s="50">
        <v>435565725</v>
      </c>
      <c r="P167" s="50"/>
      <c r="Q167" s="50">
        <v>-791791355</v>
      </c>
      <c r="S167" s="236">
        <f t="shared" si="12"/>
        <v>-791791355</v>
      </c>
      <c r="T167" s="236">
        <f t="shared" si="13"/>
        <v>0</v>
      </c>
      <c r="U167" s="236">
        <f t="shared" si="14"/>
        <v>-791791355</v>
      </c>
      <c r="V167" s="236">
        <f t="shared" si="15"/>
        <v>0</v>
      </c>
    </row>
    <row r="168" spans="1:22" ht="38.25" customHeight="1" thickBot="1">
      <c r="A168" s="157" t="s">
        <v>203</v>
      </c>
      <c r="B168" s="134"/>
      <c r="C168" s="234">
        <f>SUM(C150:C167)</f>
        <v>4198344000</v>
      </c>
      <c r="D168" s="50"/>
      <c r="E168" s="234">
        <f>SUM(E150:E167)</f>
        <v>1052780383764</v>
      </c>
      <c r="F168" s="50"/>
      <c r="G168" s="234">
        <f>SUM(G150:G167)</f>
        <v>1162427344879</v>
      </c>
      <c r="H168" s="50"/>
      <c r="I168" s="234">
        <f>SUM(I150:I167)</f>
        <v>109646961115</v>
      </c>
      <c r="J168" s="50"/>
      <c r="K168" s="234">
        <f>SUM(K150:K167)</f>
        <v>6014573000</v>
      </c>
      <c r="L168" s="50"/>
      <c r="M168" s="234">
        <f>SUM(M150:M167)</f>
        <v>2383115015781</v>
      </c>
      <c r="N168" s="50"/>
      <c r="O168" s="234">
        <f>SUM(O150:O167)</f>
        <v>2642685129491</v>
      </c>
      <c r="P168" s="50"/>
      <c r="Q168" s="234">
        <f>SUM(Q150:Q167)</f>
        <v>259570113710</v>
      </c>
      <c r="S168" s="236">
        <f t="shared" si="12"/>
        <v>259570113710</v>
      </c>
      <c r="T168" s="236">
        <f t="shared" si="13"/>
        <v>0</v>
      </c>
      <c r="U168" s="236">
        <f t="shared" si="14"/>
        <v>109646961115</v>
      </c>
      <c r="V168" s="236">
        <f t="shared" si="15"/>
        <v>0</v>
      </c>
    </row>
    <row r="169" spans="1:22" ht="38.25" customHeight="1">
      <c r="A169" s="133"/>
      <c r="B169" s="134"/>
      <c r="C169" s="49"/>
      <c r="D169" s="50"/>
      <c r="E169" s="49"/>
      <c r="F169" s="50"/>
      <c r="G169" s="49"/>
      <c r="H169" s="50"/>
      <c r="I169" s="49"/>
      <c r="J169" s="50"/>
      <c r="K169" s="49"/>
      <c r="L169" s="50"/>
      <c r="M169" s="49"/>
      <c r="N169" s="50"/>
      <c r="O169" s="49"/>
      <c r="P169" s="50"/>
      <c r="Q169" s="49"/>
    </row>
    <row r="170" spans="1:22" ht="38.25" customHeight="1">
      <c r="A170" s="293" t="s">
        <v>0</v>
      </c>
      <c r="B170" s="293"/>
      <c r="C170" s="293"/>
      <c r="D170" s="293"/>
      <c r="E170" s="293"/>
      <c r="F170" s="293"/>
      <c r="G170" s="293"/>
      <c r="H170" s="293"/>
      <c r="I170" s="293"/>
      <c r="J170" s="293"/>
      <c r="K170" s="293"/>
      <c r="L170" s="293"/>
      <c r="M170" s="293"/>
      <c r="N170" s="293"/>
      <c r="O170" s="293"/>
      <c r="P170" s="293"/>
      <c r="Q170" s="293"/>
    </row>
    <row r="171" spans="1:22" ht="38.25" customHeight="1">
      <c r="A171" s="293" t="s">
        <v>84</v>
      </c>
      <c r="B171" s="293"/>
      <c r="C171" s="293"/>
      <c r="D171" s="293"/>
      <c r="E171" s="293"/>
      <c r="F171" s="293"/>
      <c r="G171" s="293"/>
      <c r="H171" s="293"/>
      <c r="I171" s="293"/>
      <c r="J171" s="293"/>
      <c r="K171" s="293"/>
      <c r="L171" s="293"/>
      <c r="M171" s="293"/>
      <c r="N171" s="293"/>
      <c r="O171" s="293"/>
      <c r="P171" s="293"/>
      <c r="Q171" s="293"/>
    </row>
    <row r="172" spans="1:22" ht="38.25" customHeight="1">
      <c r="A172" s="293" t="s">
        <v>405</v>
      </c>
      <c r="B172" s="293"/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3"/>
      <c r="O172" s="293"/>
      <c r="P172" s="293"/>
      <c r="Q172" s="293"/>
    </row>
    <row r="173" spans="1:22" ht="38.25" customHeight="1">
      <c r="A173" s="133"/>
      <c r="B173" s="134"/>
      <c r="C173" s="49"/>
      <c r="D173" s="50"/>
      <c r="E173" s="49"/>
      <c r="F173" s="50"/>
      <c r="G173" s="49"/>
      <c r="H173" s="50"/>
      <c r="I173" s="49"/>
      <c r="J173" s="50"/>
      <c r="K173" s="49"/>
      <c r="L173" s="50"/>
      <c r="M173" s="49"/>
      <c r="N173" s="50"/>
      <c r="O173" s="49"/>
      <c r="P173" s="50"/>
      <c r="Q173" s="49"/>
    </row>
    <row r="174" spans="1:22" ht="38.25" customHeight="1">
      <c r="A174" s="294" t="s">
        <v>401</v>
      </c>
      <c r="B174" s="294"/>
      <c r="C174" s="294"/>
      <c r="D174" s="294"/>
      <c r="E174" s="294"/>
      <c r="F174" s="294"/>
      <c r="G174" s="294"/>
      <c r="H174" s="294"/>
      <c r="I174" s="294"/>
      <c r="J174" s="294"/>
      <c r="K174" s="294"/>
      <c r="L174" s="294"/>
      <c r="M174" s="294"/>
      <c r="N174" s="294"/>
      <c r="O174" s="294"/>
      <c r="P174" s="294"/>
      <c r="Q174" s="294"/>
    </row>
    <row r="175" spans="1:22" ht="38.25" customHeight="1">
      <c r="A175" s="216"/>
      <c r="B175" s="216"/>
      <c r="C175" s="295" t="s">
        <v>167</v>
      </c>
      <c r="D175" s="295"/>
      <c r="E175" s="295"/>
      <c r="F175" s="295"/>
      <c r="G175" s="295"/>
      <c r="H175" s="295"/>
      <c r="I175" s="295"/>
      <c r="J175" s="295"/>
      <c r="K175" s="295"/>
      <c r="L175" s="295"/>
      <c r="M175" s="295"/>
      <c r="N175" s="295"/>
      <c r="O175" s="295"/>
      <c r="P175" s="295"/>
      <c r="Q175" s="295"/>
    </row>
    <row r="176" spans="1:22" ht="38.25" customHeight="1" thickBot="1">
      <c r="A176" s="217"/>
      <c r="B176" s="218"/>
      <c r="C176" s="291" t="s">
        <v>406</v>
      </c>
      <c r="D176" s="291"/>
      <c r="E176" s="291"/>
      <c r="F176" s="291"/>
      <c r="G176" s="291"/>
      <c r="H176" s="291"/>
      <c r="I176" s="291"/>
      <c r="J176" s="237"/>
      <c r="K176" s="292" t="s">
        <v>407</v>
      </c>
      <c r="L176" s="292"/>
      <c r="M176" s="292"/>
      <c r="N176" s="292"/>
      <c r="O176" s="292"/>
      <c r="P176" s="292"/>
      <c r="Q176" s="292"/>
    </row>
    <row r="177" spans="1:22" ht="38.25" customHeight="1" thickBot="1">
      <c r="A177" s="219" t="s">
        <v>85</v>
      </c>
      <c r="B177" s="220"/>
      <c r="C177" s="219" t="s">
        <v>6</v>
      </c>
      <c r="D177" s="220"/>
      <c r="E177" s="219" t="s">
        <v>97</v>
      </c>
      <c r="F177" s="220"/>
      <c r="G177" s="219" t="s">
        <v>98</v>
      </c>
      <c r="H177" s="220"/>
      <c r="I177" s="219" t="s">
        <v>99</v>
      </c>
      <c r="J177" s="220"/>
      <c r="K177" s="219" t="s">
        <v>6</v>
      </c>
      <c r="L177" s="220"/>
      <c r="M177" s="219" t="s">
        <v>8</v>
      </c>
      <c r="N177" s="220"/>
      <c r="O177" s="219" t="s">
        <v>98</v>
      </c>
      <c r="P177" s="220"/>
      <c r="Q177" s="219" t="s">
        <v>99</v>
      </c>
    </row>
    <row r="178" spans="1:22" ht="38.25" customHeight="1">
      <c r="A178" s="157" t="s">
        <v>204</v>
      </c>
      <c r="B178" s="210"/>
      <c r="C178" s="156">
        <f>SUM(C168)</f>
        <v>4198344000</v>
      </c>
      <c r="D178" s="156"/>
      <c r="E178" s="156">
        <f>SUM(E168)</f>
        <v>1052780383764</v>
      </c>
      <c r="F178" s="156"/>
      <c r="G178" s="156">
        <f>SUM(G168)</f>
        <v>1162427344879</v>
      </c>
      <c r="H178" s="156"/>
      <c r="I178" s="156">
        <f>SUM(I168)</f>
        <v>109646961115</v>
      </c>
      <c r="J178" s="156"/>
      <c r="K178" s="156">
        <f>SUM(K168)</f>
        <v>6014573000</v>
      </c>
      <c r="L178" s="156"/>
      <c r="M178" s="156">
        <f>SUM(M168)</f>
        <v>2383115015781</v>
      </c>
      <c r="N178" s="156"/>
      <c r="O178" s="156">
        <f>SUM(O168)</f>
        <v>2642685129491</v>
      </c>
      <c r="P178" s="156"/>
      <c r="Q178" s="156">
        <f>SUM(Q168)</f>
        <v>259570113710</v>
      </c>
      <c r="S178" s="236">
        <f t="shared" si="12"/>
        <v>259570113710</v>
      </c>
      <c r="T178" s="236">
        <f t="shared" si="13"/>
        <v>0</v>
      </c>
      <c r="U178" s="236">
        <f t="shared" si="14"/>
        <v>109646961115</v>
      </c>
      <c r="V178" s="236">
        <f t="shared" si="15"/>
        <v>0</v>
      </c>
    </row>
    <row r="179" spans="1:22" ht="38.25" customHeight="1">
      <c r="A179" s="133" t="s">
        <v>382</v>
      </c>
      <c r="B179" s="134"/>
      <c r="C179" s="50">
        <v>0</v>
      </c>
      <c r="D179" s="50"/>
      <c r="E179" s="50">
        <v>0</v>
      </c>
      <c r="F179" s="50"/>
      <c r="G179" s="50">
        <v>0</v>
      </c>
      <c r="H179" s="50"/>
      <c r="I179" s="50">
        <v>0</v>
      </c>
      <c r="J179" s="50"/>
      <c r="K179" s="50">
        <v>4000000</v>
      </c>
      <c r="L179" s="50"/>
      <c r="M179" s="50">
        <v>399897000</v>
      </c>
      <c r="N179" s="50"/>
      <c r="O179" s="50">
        <v>-799691000</v>
      </c>
      <c r="P179" s="50"/>
      <c r="Q179" s="50">
        <v>-1199588000</v>
      </c>
      <c r="S179" s="236">
        <f t="shared" si="12"/>
        <v>-1199588000</v>
      </c>
      <c r="T179" s="236">
        <f t="shared" si="13"/>
        <v>0</v>
      </c>
      <c r="U179" s="236">
        <f t="shared" si="14"/>
        <v>0</v>
      </c>
      <c r="V179" s="236">
        <f t="shared" si="15"/>
        <v>0</v>
      </c>
    </row>
    <row r="180" spans="1:22" ht="38.25" customHeight="1">
      <c r="A180" s="133" t="s">
        <v>377</v>
      </c>
      <c r="B180" s="134"/>
      <c r="C180" s="50">
        <v>0</v>
      </c>
      <c r="D180" s="50"/>
      <c r="E180" s="50">
        <v>0</v>
      </c>
      <c r="F180" s="50"/>
      <c r="G180" s="50">
        <v>0</v>
      </c>
      <c r="H180" s="50"/>
      <c r="I180" s="50">
        <v>0</v>
      </c>
      <c r="J180" s="50"/>
      <c r="K180" s="50">
        <v>2000000</v>
      </c>
      <c r="L180" s="50"/>
      <c r="M180" s="50">
        <v>32733507579</v>
      </c>
      <c r="N180" s="50"/>
      <c r="O180" s="50">
        <v>31674878982</v>
      </c>
      <c r="P180" s="50"/>
      <c r="Q180" s="50">
        <v>-1058628597</v>
      </c>
      <c r="S180" s="236">
        <f t="shared" si="12"/>
        <v>-1058628597</v>
      </c>
      <c r="T180" s="236">
        <f t="shared" si="13"/>
        <v>0</v>
      </c>
      <c r="U180" s="236">
        <f t="shared" si="14"/>
        <v>0</v>
      </c>
      <c r="V180" s="236">
        <f t="shared" si="15"/>
        <v>0</v>
      </c>
    </row>
    <row r="181" spans="1:22" ht="38.25" customHeight="1">
      <c r="A181" s="133" t="s">
        <v>372</v>
      </c>
      <c r="B181" s="134"/>
      <c r="C181" s="49">
        <v>0</v>
      </c>
      <c r="D181" s="50"/>
      <c r="E181" s="49">
        <v>0</v>
      </c>
      <c r="F181" s="50"/>
      <c r="G181" s="50">
        <v>0</v>
      </c>
      <c r="H181" s="50"/>
      <c r="I181" s="49">
        <v>0</v>
      </c>
      <c r="J181" s="50"/>
      <c r="K181" s="49">
        <v>99000000</v>
      </c>
      <c r="L181" s="50"/>
      <c r="M181" s="49">
        <v>141767963038</v>
      </c>
      <c r="N181" s="50"/>
      <c r="O181" s="50">
        <v>140825241816</v>
      </c>
      <c r="P181" s="50"/>
      <c r="Q181" s="49">
        <v>-942721222</v>
      </c>
      <c r="S181" s="236">
        <f t="shared" si="12"/>
        <v>-942721222</v>
      </c>
      <c r="T181" s="236">
        <f t="shared" si="13"/>
        <v>0</v>
      </c>
      <c r="U181" s="236">
        <f t="shared" si="14"/>
        <v>0</v>
      </c>
      <c r="V181" s="236">
        <f t="shared" si="15"/>
        <v>0</v>
      </c>
    </row>
    <row r="182" spans="1:22" ht="38.25" customHeight="1">
      <c r="A182" s="133" t="s">
        <v>385</v>
      </c>
      <c r="B182" s="134"/>
      <c r="C182" s="50">
        <v>0</v>
      </c>
      <c r="D182" s="50"/>
      <c r="E182" s="50">
        <v>0</v>
      </c>
      <c r="F182" s="50"/>
      <c r="G182" s="50">
        <v>0</v>
      </c>
      <c r="H182" s="50"/>
      <c r="I182" s="50">
        <v>0</v>
      </c>
      <c r="J182" s="50"/>
      <c r="K182" s="50">
        <v>3000000</v>
      </c>
      <c r="L182" s="50"/>
      <c r="M182" s="50">
        <v>3566399198</v>
      </c>
      <c r="N182" s="50"/>
      <c r="O182" s="50">
        <v>1491499926</v>
      </c>
      <c r="P182" s="50"/>
      <c r="Q182" s="50">
        <v>-2074899272</v>
      </c>
      <c r="S182" s="236">
        <f t="shared" si="12"/>
        <v>-2074899272</v>
      </c>
      <c r="T182" s="236">
        <f t="shared" si="13"/>
        <v>0</v>
      </c>
      <c r="U182" s="236">
        <f t="shared" si="14"/>
        <v>0</v>
      </c>
      <c r="V182" s="236">
        <f t="shared" si="15"/>
        <v>0</v>
      </c>
    </row>
    <row r="183" spans="1:22" ht="38.25" customHeight="1">
      <c r="A183" s="133" t="s">
        <v>460</v>
      </c>
      <c r="B183" s="134"/>
      <c r="C183" s="49">
        <v>13000000</v>
      </c>
      <c r="D183" s="50"/>
      <c r="E183" s="49">
        <v>5352051080</v>
      </c>
      <c r="F183" s="50"/>
      <c r="G183" s="50">
        <v>2343000000</v>
      </c>
      <c r="H183" s="50"/>
      <c r="I183" s="49">
        <v>-3009051080</v>
      </c>
      <c r="J183" s="50"/>
      <c r="K183" s="49">
        <v>0</v>
      </c>
      <c r="L183" s="50"/>
      <c r="M183" s="49">
        <v>0</v>
      </c>
      <c r="N183" s="50"/>
      <c r="O183" s="49">
        <v>-3009051080</v>
      </c>
      <c r="P183" s="50"/>
      <c r="Q183" s="49">
        <v>-3009051080</v>
      </c>
      <c r="S183" s="236">
        <f t="shared" si="12"/>
        <v>-3009051080</v>
      </c>
      <c r="T183" s="236">
        <f t="shared" si="13"/>
        <v>0</v>
      </c>
      <c r="U183" s="236">
        <f t="shared" si="14"/>
        <v>-3009051080</v>
      </c>
      <c r="V183" s="236">
        <f t="shared" si="15"/>
        <v>0</v>
      </c>
    </row>
    <row r="184" spans="1:22" ht="38.25" customHeight="1">
      <c r="A184" s="133" t="s">
        <v>461</v>
      </c>
      <c r="B184" s="134"/>
      <c r="C184" s="49">
        <v>51901000</v>
      </c>
      <c r="D184" s="50"/>
      <c r="E184" s="49">
        <v>4551131674</v>
      </c>
      <c r="F184" s="50"/>
      <c r="G184" s="50">
        <v>1470601000</v>
      </c>
      <c r="H184" s="50"/>
      <c r="I184" s="49">
        <v>-3080530674</v>
      </c>
      <c r="J184" s="50"/>
      <c r="K184" s="49">
        <v>0</v>
      </c>
      <c r="L184" s="50"/>
      <c r="M184" s="49">
        <v>0</v>
      </c>
      <c r="N184" s="50"/>
      <c r="O184" s="49">
        <v>-3080530674</v>
      </c>
      <c r="P184" s="50"/>
      <c r="Q184" s="49">
        <v>-3080530674</v>
      </c>
      <c r="S184" s="236">
        <f t="shared" si="12"/>
        <v>-3080530674</v>
      </c>
      <c r="T184" s="236">
        <f t="shared" si="13"/>
        <v>0</v>
      </c>
      <c r="U184" s="236">
        <f t="shared" si="14"/>
        <v>-3080530674</v>
      </c>
      <c r="V184" s="236">
        <f t="shared" si="15"/>
        <v>0</v>
      </c>
    </row>
    <row r="185" spans="1:22" ht="38.25" customHeight="1">
      <c r="A185" s="133" t="s">
        <v>462</v>
      </c>
      <c r="B185" s="134"/>
      <c r="C185" s="49">
        <v>10001000</v>
      </c>
      <c r="D185" s="50"/>
      <c r="E185" s="49">
        <v>7446379360</v>
      </c>
      <c r="F185" s="50"/>
      <c r="G185" s="50">
        <v>2910291000</v>
      </c>
      <c r="H185" s="50"/>
      <c r="I185" s="49">
        <v>-4536088360</v>
      </c>
      <c r="J185" s="50"/>
      <c r="K185" s="49">
        <v>10001000</v>
      </c>
      <c r="L185" s="50"/>
      <c r="M185" s="49">
        <v>7446379360</v>
      </c>
      <c r="N185" s="50"/>
      <c r="O185" s="50">
        <v>2910291000</v>
      </c>
      <c r="P185" s="50"/>
      <c r="Q185" s="49">
        <v>-4536088360</v>
      </c>
      <c r="S185" s="236">
        <f t="shared" si="12"/>
        <v>-4536088360</v>
      </c>
      <c r="T185" s="236">
        <f t="shared" si="13"/>
        <v>0</v>
      </c>
      <c r="U185" s="236">
        <f t="shared" si="14"/>
        <v>-4536088360</v>
      </c>
      <c r="V185" s="236">
        <f t="shared" si="15"/>
        <v>0</v>
      </c>
    </row>
    <row r="186" spans="1:22" ht="38.25" customHeight="1">
      <c r="A186" s="133" t="s">
        <v>463</v>
      </c>
      <c r="B186" s="134"/>
      <c r="C186" s="49">
        <v>12165000</v>
      </c>
      <c r="D186" s="50"/>
      <c r="E186" s="49">
        <v>7688819763</v>
      </c>
      <c r="F186" s="50"/>
      <c r="G186" s="50">
        <v>2385771176</v>
      </c>
      <c r="H186" s="50"/>
      <c r="I186" s="49">
        <v>-5303048587</v>
      </c>
      <c r="J186" s="50"/>
      <c r="K186" s="49">
        <v>4835000</v>
      </c>
      <c r="L186" s="50"/>
      <c r="M186" s="49">
        <v>4357345215</v>
      </c>
      <c r="N186" s="50"/>
      <c r="O186" s="50">
        <v>-945703372</v>
      </c>
      <c r="P186" s="50"/>
      <c r="Q186" s="49">
        <v>-5303048587</v>
      </c>
      <c r="S186" s="236">
        <f t="shared" si="12"/>
        <v>-5303048587</v>
      </c>
      <c r="T186" s="236">
        <f t="shared" si="13"/>
        <v>0</v>
      </c>
      <c r="U186" s="236">
        <f t="shared" si="14"/>
        <v>-5303048587</v>
      </c>
      <c r="V186" s="236">
        <f t="shared" si="15"/>
        <v>0</v>
      </c>
    </row>
    <row r="187" spans="1:22" ht="38.25" customHeight="1">
      <c r="A187" s="133" t="s">
        <v>464</v>
      </c>
      <c r="B187" s="134"/>
      <c r="C187" s="50">
        <v>64000000</v>
      </c>
      <c r="D187" s="50"/>
      <c r="E187" s="50">
        <v>19784975581</v>
      </c>
      <c r="F187" s="50"/>
      <c r="G187" s="50">
        <v>13877697000</v>
      </c>
      <c r="H187" s="50"/>
      <c r="I187" s="50">
        <v>-5907278581</v>
      </c>
      <c r="J187" s="50"/>
      <c r="K187" s="50">
        <v>0</v>
      </c>
      <c r="L187" s="50"/>
      <c r="M187" s="50">
        <v>0</v>
      </c>
      <c r="N187" s="50"/>
      <c r="O187" s="50">
        <v>-5907278581</v>
      </c>
      <c r="P187" s="50"/>
      <c r="Q187" s="50">
        <v>-5907278581</v>
      </c>
      <c r="S187" s="236">
        <f t="shared" si="12"/>
        <v>-5907278581</v>
      </c>
      <c r="T187" s="236">
        <f t="shared" si="13"/>
        <v>0</v>
      </c>
      <c r="U187" s="236">
        <f t="shared" si="14"/>
        <v>-5907278581</v>
      </c>
      <c r="V187" s="236">
        <f t="shared" si="15"/>
        <v>0</v>
      </c>
    </row>
    <row r="188" spans="1:22" ht="38.25" customHeight="1">
      <c r="A188" s="133" t="s">
        <v>465</v>
      </c>
      <c r="B188" s="134"/>
      <c r="C188" s="50">
        <v>25986000</v>
      </c>
      <c r="D188" s="50"/>
      <c r="E188" s="50">
        <v>12448822737</v>
      </c>
      <c r="F188" s="50"/>
      <c r="G188" s="50">
        <v>5174098530</v>
      </c>
      <c r="H188" s="50"/>
      <c r="I188" s="50">
        <v>-7274724207</v>
      </c>
      <c r="J188" s="50"/>
      <c r="K188" s="50">
        <v>1038000</v>
      </c>
      <c r="L188" s="50"/>
      <c r="M188" s="50">
        <v>6024197486</v>
      </c>
      <c r="N188" s="50"/>
      <c r="O188" s="50">
        <v>-1250526721</v>
      </c>
      <c r="P188" s="50"/>
      <c r="Q188" s="50">
        <v>-7274724207</v>
      </c>
      <c r="S188" s="236">
        <f t="shared" si="12"/>
        <v>-7274724207</v>
      </c>
      <c r="T188" s="236">
        <f t="shared" si="13"/>
        <v>0</v>
      </c>
      <c r="U188" s="236">
        <f t="shared" si="14"/>
        <v>-7274724207</v>
      </c>
      <c r="V188" s="236">
        <f t="shared" si="15"/>
        <v>0</v>
      </c>
    </row>
    <row r="189" spans="1:22" ht="38.25" customHeight="1">
      <c r="A189" s="133" t="s">
        <v>466</v>
      </c>
      <c r="B189" s="134"/>
      <c r="C189" s="50">
        <v>9010000</v>
      </c>
      <c r="D189" s="50"/>
      <c r="E189" s="50">
        <v>35304752252</v>
      </c>
      <c r="F189" s="50"/>
      <c r="G189" s="50">
        <v>27964238465</v>
      </c>
      <c r="H189" s="50"/>
      <c r="I189" s="50">
        <v>-7340513787</v>
      </c>
      <c r="J189" s="50"/>
      <c r="K189" s="50">
        <v>4891000</v>
      </c>
      <c r="L189" s="50"/>
      <c r="M189" s="50">
        <v>34220575109</v>
      </c>
      <c r="N189" s="50"/>
      <c r="O189" s="50">
        <v>26880061322</v>
      </c>
      <c r="P189" s="50"/>
      <c r="Q189" s="50">
        <v>-7340513787</v>
      </c>
      <c r="S189" s="236">
        <f t="shared" si="12"/>
        <v>-7340513787</v>
      </c>
      <c r="T189" s="236">
        <f t="shared" si="13"/>
        <v>0</v>
      </c>
      <c r="U189" s="236">
        <f t="shared" si="14"/>
        <v>-7340513787</v>
      </c>
      <c r="V189" s="236">
        <f t="shared" si="15"/>
        <v>0</v>
      </c>
    </row>
    <row r="190" spans="1:22" ht="38.25" customHeight="1">
      <c r="A190" s="133" t="s">
        <v>467</v>
      </c>
      <c r="B190" s="134"/>
      <c r="C190" s="50">
        <v>166000000</v>
      </c>
      <c r="D190" s="50"/>
      <c r="E190" s="50">
        <v>21333326578</v>
      </c>
      <c r="F190" s="50"/>
      <c r="G190" s="50">
        <v>11383520958</v>
      </c>
      <c r="H190" s="50"/>
      <c r="I190" s="50">
        <v>-9949805620</v>
      </c>
      <c r="J190" s="50"/>
      <c r="K190" s="50">
        <v>0</v>
      </c>
      <c r="L190" s="50"/>
      <c r="M190" s="50">
        <v>0</v>
      </c>
      <c r="N190" s="50"/>
      <c r="O190" s="50">
        <v>-9949805620</v>
      </c>
      <c r="P190" s="50"/>
      <c r="Q190" s="50">
        <v>-9949805620</v>
      </c>
      <c r="S190" s="236">
        <f t="shared" si="12"/>
        <v>-9949805620</v>
      </c>
      <c r="T190" s="236">
        <f t="shared" si="13"/>
        <v>0</v>
      </c>
      <c r="U190" s="236">
        <f t="shared" si="14"/>
        <v>-9949805620</v>
      </c>
      <c r="V190" s="236">
        <f t="shared" si="15"/>
        <v>0</v>
      </c>
    </row>
    <row r="191" spans="1:22" ht="38.25" customHeight="1">
      <c r="A191" s="133" t="s">
        <v>468</v>
      </c>
      <c r="B191" s="134"/>
      <c r="C191" s="50">
        <v>55545000</v>
      </c>
      <c r="D191" s="50"/>
      <c r="E191" s="50">
        <v>24743610946</v>
      </c>
      <c r="F191" s="50"/>
      <c r="G191" s="50">
        <v>8921178000</v>
      </c>
      <c r="H191" s="50"/>
      <c r="I191" s="50">
        <v>-15822432946</v>
      </c>
      <c r="J191" s="50"/>
      <c r="K191" s="50">
        <v>1294000</v>
      </c>
      <c r="L191" s="50"/>
      <c r="M191" s="50">
        <v>16044165785</v>
      </c>
      <c r="N191" s="50"/>
      <c r="O191" s="50">
        <v>221732839</v>
      </c>
      <c r="P191" s="50"/>
      <c r="Q191" s="50">
        <v>-15822432946</v>
      </c>
      <c r="S191" s="236">
        <f t="shared" si="12"/>
        <v>-15822432946</v>
      </c>
      <c r="T191" s="236">
        <f t="shared" si="13"/>
        <v>0</v>
      </c>
      <c r="U191" s="236">
        <f t="shared" si="14"/>
        <v>-15822432946</v>
      </c>
      <c r="V191" s="236">
        <f t="shared" si="15"/>
        <v>0</v>
      </c>
    </row>
    <row r="192" spans="1:22" ht="38.25" customHeight="1" thickBot="1">
      <c r="A192" s="133" t="s">
        <v>469</v>
      </c>
      <c r="B192" s="134"/>
      <c r="C192" s="50">
        <v>189417000</v>
      </c>
      <c r="D192" s="50"/>
      <c r="E192" s="50">
        <v>38312147574</v>
      </c>
      <c r="F192" s="50"/>
      <c r="G192" s="50">
        <v>17847561348</v>
      </c>
      <c r="H192" s="50"/>
      <c r="I192" s="50">
        <v>-20464586226</v>
      </c>
      <c r="J192" s="50"/>
      <c r="K192" s="50">
        <v>0</v>
      </c>
      <c r="L192" s="50"/>
      <c r="M192" s="50">
        <v>0</v>
      </c>
      <c r="N192" s="50"/>
      <c r="O192" s="50">
        <v>-20464586226</v>
      </c>
      <c r="P192" s="50"/>
      <c r="Q192" s="50">
        <v>-20464586226</v>
      </c>
      <c r="S192" s="236">
        <f t="shared" si="12"/>
        <v>-20464586226</v>
      </c>
      <c r="T192" s="236">
        <f t="shared" si="13"/>
        <v>0</v>
      </c>
      <c r="U192" s="236">
        <f t="shared" si="14"/>
        <v>-20464586226</v>
      </c>
      <c r="V192" s="236">
        <f t="shared" si="15"/>
        <v>0</v>
      </c>
    </row>
    <row r="193" spans="1:22" ht="38.25" customHeight="1" thickBot="1">
      <c r="A193" s="157"/>
      <c r="B193" s="134"/>
      <c r="C193" s="193">
        <f>SUM(C178:C192)</f>
        <v>4795369000</v>
      </c>
      <c r="D193" s="50"/>
      <c r="E193" s="193">
        <f>SUM(E178:E192)</f>
        <v>1229746401309</v>
      </c>
      <c r="F193" s="50"/>
      <c r="G193" s="193">
        <f>SUM(G178:G192)</f>
        <v>1256705302356</v>
      </c>
      <c r="H193" s="50"/>
      <c r="I193" s="193">
        <f>SUM(I178:I192)</f>
        <v>26958901047</v>
      </c>
      <c r="J193" s="50"/>
      <c r="K193" s="193">
        <f>SUM(K178:K192)</f>
        <v>6144632000</v>
      </c>
      <c r="L193" s="50"/>
      <c r="M193" s="193">
        <f>SUM(M178:M192)</f>
        <v>2629675445551</v>
      </c>
      <c r="N193" s="50"/>
      <c r="O193" s="193">
        <f>SUM(O178:O192)</f>
        <v>2801281662102</v>
      </c>
      <c r="P193" s="50"/>
      <c r="Q193" s="193">
        <f>SUM(Q178:Q192)</f>
        <v>171606216551</v>
      </c>
    </row>
    <row r="194" spans="1:22" ht="38.25" customHeight="1" thickTop="1">
      <c r="A194" s="133"/>
      <c r="B194" s="134"/>
      <c r="C194" s="49"/>
      <c r="D194" s="50"/>
      <c r="E194" s="49"/>
      <c r="F194" s="50"/>
      <c r="G194" s="49"/>
      <c r="H194" s="50"/>
      <c r="I194" s="49"/>
      <c r="J194" s="50"/>
      <c r="K194" s="49"/>
      <c r="L194" s="50"/>
      <c r="M194" s="49"/>
      <c r="N194" s="50"/>
      <c r="O194" s="49"/>
      <c r="P194" s="50"/>
      <c r="Q194" s="49"/>
    </row>
    <row r="195" spans="1:22" ht="38.25" customHeight="1">
      <c r="A195" s="133"/>
      <c r="B195" s="134"/>
      <c r="C195" s="49"/>
      <c r="D195" s="50"/>
      <c r="E195" s="49"/>
      <c r="F195" s="50"/>
      <c r="G195" s="49"/>
      <c r="H195" s="50"/>
      <c r="I195" s="49"/>
      <c r="J195" s="50"/>
      <c r="K195" s="49"/>
      <c r="L195" s="50"/>
      <c r="M195" s="49"/>
      <c r="N195" s="50"/>
      <c r="O195" s="49"/>
      <c r="P195" s="50"/>
      <c r="Q195" s="49"/>
    </row>
    <row r="196" spans="1:22" ht="38.25" customHeight="1">
      <c r="A196" s="293" t="s">
        <v>0</v>
      </c>
      <c r="B196" s="293"/>
      <c r="C196" s="293"/>
      <c r="D196" s="293"/>
      <c r="E196" s="293"/>
      <c r="F196" s="293"/>
      <c r="G196" s="293"/>
      <c r="H196" s="293"/>
      <c r="I196" s="293"/>
      <c r="J196" s="293"/>
      <c r="K196" s="293"/>
      <c r="L196" s="293"/>
      <c r="M196" s="293"/>
      <c r="N196" s="293"/>
      <c r="O196" s="293"/>
      <c r="P196" s="293"/>
      <c r="Q196" s="293"/>
    </row>
    <row r="197" spans="1:22" ht="38.25" customHeight="1">
      <c r="A197" s="293" t="s">
        <v>84</v>
      </c>
      <c r="B197" s="293"/>
      <c r="C197" s="293"/>
      <c r="D197" s="293"/>
      <c r="E197" s="293"/>
      <c r="F197" s="293"/>
      <c r="G197" s="293"/>
      <c r="H197" s="293"/>
      <c r="I197" s="293"/>
      <c r="J197" s="293"/>
      <c r="K197" s="293"/>
      <c r="L197" s="293"/>
      <c r="M197" s="293"/>
      <c r="N197" s="293"/>
      <c r="O197" s="293"/>
      <c r="P197" s="293"/>
      <c r="Q197" s="293"/>
    </row>
    <row r="198" spans="1:22" ht="38.25" customHeight="1">
      <c r="A198" s="293" t="s">
        <v>405</v>
      </c>
      <c r="B198" s="293"/>
      <c r="C198" s="293"/>
      <c r="D198" s="293"/>
      <c r="E198" s="293"/>
      <c r="F198" s="293"/>
      <c r="G198" s="293"/>
      <c r="H198" s="293"/>
      <c r="I198" s="293"/>
      <c r="J198" s="293"/>
      <c r="K198" s="293"/>
      <c r="L198" s="293"/>
      <c r="M198" s="293"/>
      <c r="N198" s="293"/>
      <c r="O198" s="293"/>
      <c r="P198" s="293"/>
      <c r="Q198" s="293"/>
    </row>
    <row r="199" spans="1:22" ht="38.25" customHeight="1">
      <c r="B199" s="221"/>
    </row>
    <row r="200" spans="1:22" ht="33.75">
      <c r="A200" s="294" t="s">
        <v>191</v>
      </c>
      <c r="B200" s="294"/>
      <c r="C200" s="294"/>
      <c r="D200" s="294"/>
      <c r="E200" s="294"/>
      <c r="F200" s="294"/>
      <c r="G200" s="294"/>
      <c r="H200" s="294"/>
      <c r="I200" s="294"/>
      <c r="J200" s="294"/>
      <c r="K200" s="294"/>
      <c r="L200" s="294"/>
      <c r="M200" s="294"/>
      <c r="N200" s="294"/>
      <c r="O200" s="294"/>
      <c r="P200" s="294"/>
      <c r="Q200" s="294"/>
    </row>
    <row r="201" spans="1:22" ht="39.75" customHeight="1">
      <c r="A201" s="232"/>
      <c r="B201" s="232"/>
      <c r="C201" s="295" t="s">
        <v>167</v>
      </c>
      <c r="D201" s="295"/>
      <c r="E201" s="295"/>
      <c r="F201" s="295"/>
      <c r="G201" s="295"/>
      <c r="H201" s="295"/>
      <c r="I201" s="295"/>
      <c r="J201" s="295"/>
      <c r="K201" s="295"/>
      <c r="L201" s="295"/>
      <c r="M201" s="295"/>
      <c r="N201" s="295"/>
      <c r="O201" s="295"/>
      <c r="P201" s="295"/>
      <c r="Q201" s="295"/>
    </row>
    <row r="202" spans="1:22" ht="39.75" customHeight="1" thickBot="1">
      <c r="A202" s="217"/>
      <c r="B202" s="217"/>
      <c r="C202" s="291" t="s">
        <v>406</v>
      </c>
      <c r="D202" s="291"/>
      <c r="E202" s="291"/>
      <c r="F202" s="291"/>
      <c r="G202" s="291"/>
      <c r="H202" s="291"/>
      <c r="I202" s="291"/>
      <c r="J202" s="237"/>
      <c r="K202" s="292" t="s">
        <v>407</v>
      </c>
      <c r="L202" s="292"/>
      <c r="M202" s="292"/>
      <c r="N202" s="292"/>
      <c r="O202" s="292"/>
      <c r="P202" s="292"/>
      <c r="Q202" s="292"/>
    </row>
    <row r="203" spans="1:22" ht="39.75" customHeight="1" thickBot="1">
      <c r="A203" s="219" t="s">
        <v>85</v>
      </c>
      <c r="B203" s="208"/>
      <c r="C203" s="219" t="s">
        <v>6</v>
      </c>
      <c r="D203" s="220"/>
      <c r="E203" s="219" t="s">
        <v>8</v>
      </c>
      <c r="F203" s="220"/>
      <c r="G203" s="219" t="s">
        <v>98</v>
      </c>
      <c r="H203" s="220"/>
      <c r="I203" s="219" t="s">
        <v>99</v>
      </c>
      <c r="J203" s="209"/>
      <c r="K203" s="219" t="s">
        <v>6</v>
      </c>
      <c r="L203" s="220"/>
      <c r="M203" s="219" t="s">
        <v>8</v>
      </c>
      <c r="N203" s="220"/>
      <c r="O203" s="219" t="s">
        <v>98</v>
      </c>
      <c r="P203" s="220"/>
      <c r="Q203" s="219" t="s">
        <v>99</v>
      </c>
    </row>
    <row r="204" spans="1:22" ht="39.75" customHeight="1">
      <c r="A204" s="133" t="s">
        <v>335</v>
      </c>
      <c r="B204" s="208"/>
      <c r="C204" s="49">
        <v>0</v>
      </c>
      <c r="D204" s="49"/>
      <c r="E204" s="49">
        <v>0</v>
      </c>
      <c r="F204" s="49"/>
      <c r="G204" s="49">
        <v>0</v>
      </c>
      <c r="H204" s="49"/>
      <c r="I204" s="49">
        <v>0</v>
      </c>
      <c r="J204" s="209"/>
      <c r="K204" s="49">
        <v>42652</v>
      </c>
      <c r="L204" s="49"/>
      <c r="M204" s="49">
        <v>186761957212</v>
      </c>
      <c r="N204" s="49"/>
      <c r="O204" s="49">
        <v>194644013372</v>
      </c>
      <c r="P204" s="49"/>
      <c r="Q204" s="49">
        <v>7882056160</v>
      </c>
      <c r="S204" s="236">
        <f t="shared" ref="S204:S216" si="16">O204-M204</f>
        <v>7882056160</v>
      </c>
      <c r="T204" s="236">
        <f t="shared" ref="T204:T216" si="17">S204-Q204</f>
        <v>0</v>
      </c>
      <c r="U204" s="236">
        <f t="shared" ref="U204:U215" si="18">G204-E204</f>
        <v>0</v>
      </c>
      <c r="V204" s="236">
        <f t="shared" ref="V204:V215" si="19">U204-I204</f>
        <v>0</v>
      </c>
    </row>
    <row r="205" spans="1:22" ht="39.75" customHeight="1">
      <c r="A205" s="133" t="s">
        <v>336</v>
      </c>
      <c r="B205" s="208"/>
      <c r="C205" s="49">
        <v>0</v>
      </c>
      <c r="D205" s="49"/>
      <c r="E205" s="49">
        <v>0</v>
      </c>
      <c r="F205" s="49"/>
      <c r="G205" s="49">
        <v>0</v>
      </c>
      <c r="H205" s="49"/>
      <c r="I205" s="49">
        <v>0</v>
      </c>
      <c r="J205" s="209"/>
      <c r="K205" s="49">
        <v>26430</v>
      </c>
      <c r="L205" s="49"/>
      <c r="M205" s="49">
        <v>117863717518</v>
      </c>
      <c r="N205" s="49"/>
      <c r="O205" s="49">
        <v>124221038334</v>
      </c>
      <c r="P205" s="49"/>
      <c r="Q205" s="49">
        <v>6357320816</v>
      </c>
      <c r="S205" s="236">
        <f t="shared" si="16"/>
        <v>6357320816</v>
      </c>
      <c r="T205" s="236">
        <f t="shared" si="17"/>
        <v>0</v>
      </c>
      <c r="U205" s="236">
        <f t="shared" si="18"/>
        <v>0</v>
      </c>
      <c r="V205" s="236">
        <f t="shared" si="19"/>
        <v>0</v>
      </c>
    </row>
    <row r="206" spans="1:22" ht="39.75" customHeight="1">
      <c r="A206" s="133" t="s">
        <v>337</v>
      </c>
      <c r="B206" s="208"/>
      <c r="C206" s="49">
        <v>0</v>
      </c>
      <c r="D206" s="49"/>
      <c r="E206" s="49">
        <v>0</v>
      </c>
      <c r="F206" s="49"/>
      <c r="G206" s="49">
        <v>0</v>
      </c>
      <c r="H206" s="49"/>
      <c r="I206" s="49">
        <v>0</v>
      </c>
      <c r="J206" s="209"/>
      <c r="K206" s="49">
        <v>22961</v>
      </c>
      <c r="L206" s="49"/>
      <c r="M206" s="49">
        <v>90953819335</v>
      </c>
      <c r="N206" s="49"/>
      <c r="O206" s="49">
        <v>96436229319</v>
      </c>
      <c r="P206" s="49"/>
      <c r="Q206" s="49">
        <v>5482409984</v>
      </c>
      <c r="S206" s="236">
        <f t="shared" si="16"/>
        <v>5482409984</v>
      </c>
      <c r="T206" s="236">
        <f t="shared" si="17"/>
        <v>0</v>
      </c>
      <c r="U206" s="236">
        <f t="shared" si="18"/>
        <v>0</v>
      </c>
      <c r="V206" s="236">
        <f t="shared" si="19"/>
        <v>0</v>
      </c>
    </row>
    <row r="207" spans="1:22" ht="39.75" customHeight="1">
      <c r="A207" s="133" t="s">
        <v>338</v>
      </c>
      <c r="B207" s="208"/>
      <c r="C207" s="49">
        <v>0</v>
      </c>
      <c r="D207" s="49"/>
      <c r="E207" s="49">
        <v>0</v>
      </c>
      <c r="F207" s="49"/>
      <c r="G207" s="49">
        <v>0</v>
      </c>
      <c r="H207" s="49"/>
      <c r="I207" s="49">
        <v>0</v>
      </c>
      <c r="J207" s="209"/>
      <c r="K207" s="49">
        <v>23312</v>
      </c>
      <c r="L207" s="49"/>
      <c r="M207" s="49">
        <v>116579576736</v>
      </c>
      <c r="N207" s="49"/>
      <c r="O207" s="49">
        <v>121222436502</v>
      </c>
      <c r="P207" s="49"/>
      <c r="Q207" s="49">
        <v>4642859766</v>
      </c>
      <c r="S207" s="236">
        <f t="shared" si="16"/>
        <v>4642859766</v>
      </c>
      <c r="T207" s="236">
        <f t="shared" si="17"/>
        <v>0</v>
      </c>
      <c r="U207" s="236">
        <f t="shared" si="18"/>
        <v>0</v>
      </c>
      <c r="V207" s="236">
        <f t="shared" si="19"/>
        <v>0</v>
      </c>
    </row>
    <row r="208" spans="1:22" ht="39.75" customHeight="1">
      <c r="A208" s="133" t="s">
        <v>339</v>
      </c>
      <c r="B208" s="208"/>
      <c r="C208" s="49">
        <v>0</v>
      </c>
      <c r="D208" s="49"/>
      <c r="E208" s="49">
        <v>0</v>
      </c>
      <c r="F208" s="49"/>
      <c r="G208" s="49">
        <v>0</v>
      </c>
      <c r="H208" s="49"/>
      <c r="I208" s="49">
        <v>0</v>
      </c>
      <c r="J208" s="209"/>
      <c r="K208" s="49">
        <v>14177</v>
      </c>
      <c r="L208" s="49"/>
      <c r="M208" s="49">
        <v>41956817336</v>
      </c>
      <c r="N208" s="49"/>
      <c r="O208" s="49">
        <v>45366422276</v>
      </c>
      <c r="P208" s="49"/>
      <c r="Q208" s="49">
        <v>3409604940</v>
      </c>
      <c r="S208" s="236">
        <f t="shared" si="16"/>
        <v>3409604940</v>
      </c>
      <c r="T208" s="236">
        <f t="shared" si="17"/>
        <v>0</v>
      </c>
      <c r="U208" s="236">
        <f t="shared" si="18"/>
        <v>0</v>
      </c>
      <c r="V208" s="236">
        <f t="shared" si="19"/>
        <v>0</v>
      </c>
    </row>
    <row r="209" spans="1:22" ht="39.75" customHeight="1">
      <c r="A209" s="133" t="s">
        <v>340</v>
      </c>
      <c r="B209" s="208"/>
      <c r="C209" s="49">
        <v>0</v>
      </c>
      <c r="D209" s="49"/>
      <c r="E209" s="49">
        <v>0</v>
      </c>
      <c r="F209" s="49"/>
      <c r="G209" s="49">
        <v>0</v>
      </c>
      <c r="H209" s="49"/>
      <c r="I209" s="49">
        <v>0</v>
      </c>
      <c r="J209" s="209"/>
      <c r="K209" s="49">
        <v>10354</v>
      </c>
      <c r="L209" s="49"/>
      <c r="M209" s="49">
        <v>35783752640</v>
      </c>
      <c r="N209" s="49"/>
      <c r="O209" s="49">
        <v>38309825832</v>
      </c>
      <c r="P209" s="49"/>
      <c r="Q209" s="49">
        <v>2526073192</v>
      </c>
      <c r="S209" s="236">
        <f t="shared" si="16"/>
        <v>2526073192</v>
      </c>
      <c r="T209" s="236">
        <f t="shared" si="17"/>
        <v>0</v>
      </c>
      <c r="U209" s="236">
        <f t="shared" si="18"/>
        <v>0</v>
      </c>
      <c r="V209" s="236">
        <f t="shared" si="19"/>
        <v>0</v>
      </c>
    </row>
    <row r="210" spans="1:22" ht="39.75" customHeight="1">
      <c r="A210" s="133" t="s">
        <v>341</v>
      </c>
      <c r="B210" s="208"/>
      <c r="C210" s="49">
        <v>0</v>
      </c>
      <c r="D210" s="49"/>
      <c r="E210" s="49">
        <v>0</v>
      </c>
      <c r="F210" s="49"/>
      <c r="G210" s="49">
        <v>0</v>
      </c>
      <c r="H210" s="49"/>
      <c r="I210" s="49">
        <v>0</v>
      </c>
      <c r="J210" s="209"/>
      <c r="K210" s="49">
        <v>3856</v>
      </c>
      <c r="L210" s="49"/>
      <c r="M210" s="49">
        <v>5507693765</v>
      </c>
      <c r="N210" s="49"/>
      <c r="O210" s="49">
        <v>6468440453</v>
      </c>
      <c r="P210" s="49"/>
      <c r="Q210" s="49">
        <v>960746688</v>
      </c>
      <c r="S210" s="236">
        <f t="shared" si="16"/>
        <v>960746688</v>
      </c>
      <c r="T210" s="236">
        <f t="shared" si="17"/>
        <v>0</v>
      </c>
      <c r="U210" s="236">
        <f t="shared" si="18"/>
        <v>0</v>
      </c>
      <c r="V210" s="236">
        <f t="shared" si="19"/>
        <v>0</v>
      </c>
    </row>
    <row r="211" spans="1:22" ht="39.75" customHeight="1">
      <c r="A211" s="133" t="s">
        <v>342</v>
      </c>
      <c r="B211" s="208"/>
      <c r="C211" s="49">
        <v>0</v>
      </c>
      <c r="D211" s="49"/>
      <c r="E211" s="49">
        <v>0</v>
      </c>
      <c r="F211" s="49"/>
      <c r="G211" s="49">
        <v>0</v>
      </c>
      <c r="H211" s="49"/>
      <c r="I211" s="49">
        <v>0</v>
      </c>
      <c r="J211" s="209"/>
      <c r="K211" s="49">
        <v>585</v>
      </c>
      <c r="L211" s="49"/>
      <c r="M211" s="49">
        <v>17388110</v>
      </c>
      <c r="N211" s="49"/>
      <c r="O211" s="49">
        <v>268797110</v>
      </c>
      <c r="P211" s="49"/>
      <c r="Q211" s="49">
        <v>251409000</v>
      </c>
      <c r="S211" s="236">
        <f t="shared" si="16"/>
        <v>251409000</v>
      </c>
      <c r="T211" s="236">
        <f t="shared" si="17"/>
        <v>0</v>
      </c>
      <c r="U211" s="236">
        <f t="shared" si="18"/>
        <v>0</v>
      </c>
      <c r="V211" s="236">
        <f t="shared" si="19"/>
        <v>0</v>
      </c>
    </row>
    <row r="212" spans="1:22" ht="39.75" customHeight="1">
      <c r="A212" s="133" t="s">
        <v>343</v>
      </c>
      <c r="B212" s="208"/>
      <c r="C212" s="49">
        <v>0</v>
      </c>
      <c r="D212" s="49"/>
      <c r="E212" s="49">
        <v>0</v>
      </c>
      <c r="F212" s="49"/>
      <c r="G212" s="49">
        <v>0</v>
      </c>
      <c r="H212" s="49"/>
      <c r="I212" s="49">
        <v>0</v>
      </c>
      <c r="J212" s="209"/>
      <c r="K212" s="49">
        <v>603</v>
      </c>
      <c r="L212" s="49"/>
      <c r="M212" s="49">
        <v>581781842</v>
      </c>
      <c r="N212" s="49"/>
      <c r="O212" s="49">
        <v>783906778</v>
      </c>
      <c r="P212" s="49"/>
      <c r="Q212" s="49">
        <v>202124936</v>
      </c>
      <c r="S212" s="236">
        <f t="shared" si="16"/>
        <v>202124936</v>
      </c>
      <c r="T212" s="236">
        <f t="shared" si="17"/>
        <v>0</v>
      </c>
      <c r="U212" s="236">
        <f t="shared" si="18"/>
        <v>0</v>
      </c>
      <c r="V212" s="236">
        <f t="shared" si="19"/>
        <v>0</v>
      </c>
    </row>
    <row r="213" spans="1:22" ht="39.75" customHeight="1">
      <c r="A213" s="133" t="s">
        <v>104</v>
      </c>
      <c r="B213" s="208"/>
      <c r="C213" s="49">
        <v>0</v>
      </c>
      <c r="D213" s="49"/>
      <c r="E213" s="49">
        <v>0</v>
      </c>
      <c r="F213" s="49"/>
      <c r="G213" s="49">
        <v>0</v>
      </c>
      <c r="H213" s="49"/>
      <c r="I213" s="49">
        <v>0</v>
      </c>
      <c r="J213" s="209"/>
      <c r="K213" s="49">
        <v>87</v>
      </c>
      <c r="L213" s="49"/>
      <c r="M213" s="49">
        <v>146150218</v>
      </c>
      <c r="N213" s="49"/>
      <c r="O213" s="49">
        <v>181662540</v>
      </c>
      <c r="P213" s="49"/>
      <c r="Q213" s="49">
        <v>35512322</v>
      </c>
      <c r="S213" s="236">
        <f t="shared" si="16"/>
        <v>35512322</v>
      </c>
      <c r="T213" s="236">
        <f t="shared" si="17"/>
        <v>0</v>
      </c>
      <c r="U213" s="236">
        <f t="shared" si="18"/>
        <v>0</v>
      </c>
      <c r="V213" s="236">
        <f t="shared" si="19"/>
        <v>0</v>
      </c>
    </row>
    <row r="214" spans="1:22" ht="39.75" customHeight="1">
      <c r="A214" s="133" t="s">
        <v>145</v>
      </c>
      <c r="B214" s="208"/>
      <c r="C214" s="49">
        <v>0</v>
      </c>
      <c r="D214" s="49"/>
      <c r="E214" s="49">
        <v>0</v>
      </c>
      <c r="F214" s="49"/>
      <c r="G214" s="49">
        <v>0</v>
      </c>
      <c r="H214" s="49"/>
      <c r="I214" s="49">
        <v>0</v>
      </c>
      <c r="J214" s="209"/>
      <c r="K214" s="49">
        <v>9</v>
      </c>
      <c r="L214" s="49"/>
      <c r="M214" s="49">
        <v>11443716</v>
      </c>
      <c r="N214" s="49"/>
      <c r="O214" s="49">
        <v>14106312</v>
      </c>
      <c r="P214" s="49"/>
      <c r="Q214" s="49">
        <v>2662596</v>
      </c>
      <c r="S214" s="236">
        <f t="shared" si="16"/>
        <v>2662596</v>
      </c>
      <c r="T214" s="236">
        <f t="shared" si="17"/>
        <v>0</v>
      </c>
      <c r="U214" s="236">
        <f t="shared" si="18"/>
        <v>0</v>
      </c>
      <c r="V214" s="236">
        <f t="shared" si="19"/>
        <v>0</v>
      </c>
    </row>
    <row r="215" spans="1:22" ht="39.75" customHeight="1">
      <c r="A215" s="133" t="s">
        <v>344</v>
      </c>
      <c r="B215" s="208"/>
      <c r="C215" s="49">
        <v>0</v>
      </c>
      <c r="D215" s="49"/>
      <c r="E215" s="49">
        <v>0</v>
      </c>
      <c r="F215" s="49"/>
      <c r="G215" s="49">
        <v>0</v>
      </c>
      <c r="H215" s="49"/>
      <c r="I215" s="49">
        <v>0</v>
      </c>
      <c r="J215" s="209"/>
      <c r="K215" s="49">
        <v>17</v>
      </c>
      <c r="L215" s="49"/>
      <c r="M215" s="49">
        <v>17020378</v>
      </c>
      <c r="N215" s="49"/>
      <c r="O215" s="49">
        <v>19462229</v>
      </c>
      <c r="P215" s="49"/>
      <c r="Q215" s="49">
        <v>2441851</v>
      </c>
      <c r="S215" s="236">
        <f t="shared" si="16"/>
        <v>2441851</v>
      </c>
      <c r="T215" s="236">
        <f t="shared" si="17"/>
        <v>0</v>
      </c>
      <c r="U215" s="236">
        <f t="shared" si="18"/>
        <v>0</v>
      </c>
      <c r="V215" s="236">
        <f t="shared" si="19"/>
        <v>0</v>
      </c>
    </row>
    <row r="216" spans="1:22" ht="39.75" customHeight="1">
      <c r="A216" s="133" t="s">
        <v>345</v>
      </c>
      <c r="B216" s="208"/>
      <c r="C216" s="49">
        <v>0</v>
      </c>
      <c r="D216" s="49"/>
      <c r="E216" s="49">
        <v>0</v>
      </c>
      <c r="F216" s="49"/>
      <c r="G216" s="49">
        <v>0</v>
      </c>
      <c r="H216" s="49"/>
      <c r="I216" s="49">
        <v>0</v>
      </c>
      <c r="J216" s="209"/>
      <c r="K216" s="49">
        <v>0</v>
      </c>
      <c r="L216" s="49"/>
      <c r="M216" s="49">
        <v>0</v>
      </c>
      <c r="N216" s="49"/>
      <c r="O216" s="49">
        <v>235164</v>
      </c>
      <c r="P216" s="49"/>
      <c r="Q216" s="49">
        <v>235164</v>
      </c>
      <c r="S216" s="236">
        <f t="shared" si="16"/>
        <v>235164</v>
      </c>
      <c r="T216" s="236">
        <f t="shared" si="17"/>
        <v>0</v>
      </c>
    </row>
    <row r="217" spans="1:22" ht="38.25" customHeight="1" thickBot="1">
      <c r="A217" s="133" t="s">
        <v>155</v>
      </c>
      <c r="B217" s="134"/>
      <c r="C217" s="49">
        <v>0</v>
      </c>
      <c r="D217" s="50"/>
      <c r="E217" s="49">
        <v>0</v>
      </c>
      <c r="F217" s="50"/>
      <c r="G217" s="49">
        <v>0</v>
      </c>
      <c r="H217" s="50"/>
      <c r="I217" s="49">
        <v>0</v>
      </c>
      <c r="J217" s="50"/>
      <c r="K217" s="49">
        <v>122135</v>
      </c>
      <c r="L217" s="50"/>
      <c r="M217" s="49">
        <v>1674474898195</v>
      </c>
      <c r="N217" s="50"/>
      <c r="O217" s="49">
        <v>-1687452720000</v>
      </c>
      <c r="P217" s="50"/>
      <c r="Q217" s="49">
        <v>-9049763980</v>
      </c>
    </row>
    <row r="218" spans="1:22" ht="38.25" customHeight="1" thickBot="1">
      <c r="C218" s="193">
        <f>SUM(C204:C217)</f>
        <v>0</v>
      </c>
      <c r="D218" s="156"/>
      <c r="E218" s="193">
        <f>SUM(E204:E217)</f>
        <v>0</v>
      </c>
      <c r="F218" s="156"/>
      <c r="G218" s="193">
        <f>SUM(G204:G217)</f>
        <v>0</v>
      </c>
      <c r="H218" s="156"/>
      <c r="I218" s="193">
        <f>SUM(I204:I217)</f>
        <v>0</v>
      </c>
      <c r="J218" s="156"/>
      <c r="K218" s="193">
        <f>SUM(K217:K217)</f>
        <v>122135</v>
      </c>
      <c r="L218" s="156"/>
      <c r="M218" s="193">
        <f>SUM(M204:M217)</f>
        <v>2270656017001</v>
      </c>
      <c r="N218" s="156"/>
      <c r="O218" s="193">
        <f>SUM(O204:O217)</f>
        <v>-1059516143779</v>
      </c>
      <c r="P218" s="156"/>
      <c r="Q218" s="193">
        <f>SUM(Q204:Q217)</f>
        <v>22705693435</v>
      </c>
    </row>
    <row r="219" spans="1:22" ht="18.75" thickTop="1"/>
    <row r="220" spans="1:22" ht="40.9" customHeight="1"/>
    <row r="221" spans="1:22" ht="39" customHeight="1">
      <c r="A221" s="293" t="s">
        <v>0</v>
      </c>
      <c r="B221" s="293"/>
      <c r="C221" s="293"/>
      <c r="D221" s="293"/>
      <c r="E221" s="293"/>
      <c r="F221" s="293"/>
      <c r="G221" s="293"/>
      <c r="H221" s="293"/>
      <c r="I221" s="293"/>
      <c r="J221" s="293"/>
      <c r="K221" s="293"/>
      <c r="L221" s="293"/>
      <c r="M221" s="293"/>
      <c r="N221" s="293"/>
      <c r="O221" s="293"/>
      <c r="P221" s="293"/>
      <c r="Q221" s="293"/>
    </row>
    <row r="222" spans="1:22" ht="39" customHeight="1">
      <c r="A222" s="293" t="s">
        <v>84</v>
      </c>
      <c r="B222" s="293"/>
      <c r="C222" s="293"/>
      <c r="D222" s="293"/>
      <c r="E222" s="293"/>
      <c r="F222" s="293"/>
      <c r="G222" s="293"/>
      <c r="H222" s="293"/>
      <c r="I222" s="293"/>
      <c r="J222" s="293"/>
      <c r="K222" s="293"/>
      <c r="L222" s="293"/>
      <c r="M222" s="293"/>
      <c r="N222" s="293"/>
      <c r="O222" s="293"/>
      <c r="P222" s="293"/>
      <c r="Q222" s="293"/>
    </row>
    <row r="223" spans="1:22" ht="39" customHeight="1">
      <c r="A223" s="293" t="s">
        <v>405</v>
      </c>
      <c r="B223" s="293"/>
      <c r="C223" s="293"/>
      <c r="D223" s="293"/>
      <c r="E223" s="293"/>
      <c r="F223" s="293"/>
      <c r="G223" s="293"/>
      <c r="H223" s="293"/>
      <c r="I223" s="293"/>
      <c r="J223" s="293"/>
      <c r="K223" s="293"/>
      <c r="L223" s="293"/>
      <c r="M223" s="293"/>
      <c r="N223" s="293"/>
      <c r="O223" s="293"/>
      <c r="P223" s="293"/>
      <c r="Q223" s="293"/>
    </row>
    <row r="224" spans="1:22" ht="39" customHeight="1">
      <c r="B224" s="221"/>
    </row>
    <row r="225" spans="1:17" ht="39" customHeight="1">
      <c r="A225" s="294" t="s">
        <v>234</v>
      </c>
      <c r="B225" s="294"/>
      <c r="C225" s="294"/>
      <c r="D225" s="294"/>
      <c r="E225" s="294"/>
      <c r="F225" s="294"/>
      <c r="G225" s="294"/>
      <c r="H225" s="294"/>
      <c r="I225" s="294"/>
      <c r="J225" s="294"/>
      <c r="K225" s="294"/>
      <c r="L225" s="294"/>
      <c r="M225" s="294"/>
      <c r="N225" s="294"/>
      <c r="O225" s="294"/>
      <c r="P225" s="294"/>
      <c r="Q225" s="294"/>
    </row>
    <row r="226" spans="1:17" ht="39" customHeight="1">
      <c r="A226" s="232"/>
      <c r="B226" s="232"/>
      <c r="C226" s="295" t="s">
        <v>167</v>
      </c>
      <c r="D226" s="295"/>
      <c r="E226" s="295"/>
      <c r="F226" s="295"/>
      <c r="G226" s="295"/>
      <c r="H226" s="295"/>
      <c r="I226" s="295"/>
      <c r="J226" s="295"/>
      <c r="K226" s="295"/>
      <c r="L226" s="295"/>
      <c r="M226" s="295"/>
      <c r="N226" s="295"/>
      <c r="O226" s="295"/>
      <c r="P226" s="295"/>
      <c r="Q226" s="295"/>
    </row>
    <row r="227" spans="1:17" ht="39" customHeight="1" thickBot="1">
      <c r="A227" s="217"/>
      <c r="B227" s="217"/>
      <c r="C227" s="291" t="s">
        <v>406</v>
      </c>
      <c r="D227" s="291"/>
      <c r="E227" s="291"/>
      <c r="F227" s="291"/>
      <c r="G227" s="291"/>
      <c r="H227" s="291"/>
      <c r="I227" s="291"/>
      <c r="J227" s="237"/>
      <c r="K227" s="292" t="s">
        <v>407</v>
      </c>
      <c r="L227" s="292"/>
      <c r="M227" s="292"/>
      <c r="N227" s="292"/>
      <c r="O227" s="292"/>
      <c r="P227" s="292"/>
      <c r="Q227" s="292"/>
    </row>
    <row r="228" spans="1:17" ht="39" customHeight="1" thickBot="1">
      <c r="A228" s="219" t="s">
        <v>85</v>
      </c>
      <c r="B228" s="208"/>
      <c r="C228" s="219" t="s">
        <v>6</v>
      </c>
      <c r="D228" s="220"/>
      <c r="E228" s="219" t="s">
        <v>8</v>
      </c>
      <c r="F228" s="220"/>
      <c r="G228" s="219" t="s">
        <v>98</v>
      </c>
      <c r="H228" s="220"/>
      <c r="I228" s="219" t="s">
        <v>99</v>
      </c>
      <c r="J228" s="209"/>
      <c r="K228" s="219" t="s">
        <v>6</v>
      </c>
      <c r="L228" s="220"/>
      <c r="M228" s="219" t="s">
        <v>8</v>
      </c>
      <c r="N228" s="220"/>
      <c r="O228" s="219" t="s">
        <v>98</v>
      </c>
      <c r="P228" s="220"/>
      <c r="Q228" s="219" t="s">
        <v>99</v>
      </c>
    </row>
    <row r="229" spans="1:17" ht="39" customHeight="1">
      <c r="A229" s="133" t="s">
        <v>347</v>
      </c>
      <c r="B229" s="134"/>
      <c r="C229" s="49">
        <v>0</v>
      </c>
      <c r="D229" s="50"/>
      <c r="E229" s="49">
        <v>0</v>
      </c>
      <c r="F229" s="50"/>
      <c r="G229" s="49">
        <v>0</v>
      </c>
      <c r="H229" s="50"/>
      <c r="I229" s="49">
        <v>0</v>
      </c>
      <c r="J229" s="50"/>
      <c r="K229" s="49">
        <v>500000</v>
      </c>
      <c r="L229" s="50"/>
      <c r="M229" s="49">
        <v>499980000000</v>
      </c>
      <c r="N229" s="50"/>
      <c r="O229" s="49">
        <v>-499889375000</v>
      </c>
      <c r="P229" s="50"/>
      <c r="Q229" s="49">
        <v>90625000</v>
      </c>
    </row>
    <row r="230" spans="1:17" ht="39" customHeight="1">
      <c r="A230" s="133" t="s">
        <v>51</v>
      </c>
      <c r="B230" s="134"/>
      <c r="C230" s="49">
        <v>1100000</v>
      </c>
      <c r="D230" s="50"/>
      <c r="E230" s="49">
        <v>1099833125000</v>
      </c>
      <c r="F230" s="50"/>
      <c r="G230" s="49">
        <v>-1099633750000</v>
      </c>
      <c r="H230" s="50"/>
      <c r="I230" s="49">
        <v>199375000</v>
      </c>
      <c r="J230" s="50"/>
      <c r="K230" s="49">
        <v>1100000</v>
      </c>
      <c r="L230" s="50"/>
      <c r="M230" s="49">
        <v>1099833125000</v>
      </c>
      <c r="N230" s="50"/>
      <c r="O230" s="49">
        <v>-1099633750000</v>
      </c>
      <c r="P230" s="50"/>
      <c r="Q230" s="49">
        <v>199375000</v>
      </c>
    </row>
    <row r="231" spans="1:17" ht="39" customHeight="1">
      <c r="A231" s="133" t="s">
        <v>57</v>
      </c>
      <c r="B231" s="134"/>
      <c r="C231" s="49">
        <v>0</v>
      </c>
      <c r="D231" s="50"/>
      <c r="E231" s="49">
        <v>0</v>
      </c>
      <c r="F231" s="50"/>
      <c r="G231" s="49">
        <v>0</v>
      </c>
      <c r="H231" s="50"/>
      <c r="I231" s="49">
        <v>0</v>
      </c>
      <c r="J231" s="50"/>
      <c r="K231" s="49">
        <v>585000</v>
      </c>
      <c r="L231" s="50"/>
      <c r="M231" s="49">
        <v>584922781250</v>
      </c>
      <c r="N231" s="50"/>
      <c r="O231" s="49">
        <v>-584816750000</v>
      </c>
      <c r="P231" s="50"/>
      <c r="Q231" s="49">
        <v>106031250</v>
      </c>
    </row>
    <row r="232" spans="1:17" ht="39" customHeight="1">
      <c r="A232" s="133" t="s">
        <v>346</v>
      </c>
      <c r="B232" s="134"/>
      <c r="C232" s="49">
        <v>0</v>
      </c>
      <c r="D232" s="50"/>
      <c r="E232" s="49">
        <v>0</v>
      </c>
      <c r="F232" s="50"/>
      <c r="G232" s="49">
        <v>0</v>
      </c>
      <c r="H232" s="50"/>
      <c r="I232" s="49">
        <v>0</v>
      </c>
      <c r="J232" s="50"/>
      <c r="K232" s="49">
        <v>750000</v>
      </c>
      <c r="L232" s="50"/>
      <c r="M232" s="49">
        <v>749879062500</v>
      </c>
      <c r="N232" s="50"/>
      <c r="O232" s="49">
        <v>-749743125000</v>
      </c>
      <c r="P232" s="50"/>
      <c r="Q232" s="49">
        <v>135937500</v>
      </c>
    </row>
    <row r="233" spans="1:17" ht="39" customHeight="1">
      <c r="A233" s="133" t="s">
        <v>48</v>
      </c>
      <c r="B233" s="134"/>
      <c r="C233" s="49">
        <v>0</v>
      </c>
      <c r="D233" s="50"/>
      <c r="E233" s="49">
        <v>0</v>
      </c>
      <c r="F233" s="50"/>
      <c r="G233" s="49">
        <v>0</v>
      </c>
      <c r="H233" s="50"/>
      <c r="I233" s="49">
        <v>0</v>
      </c>
      <c r="J233" s="50"/>
      <c r="K233" s="49">
        <v>500000</v>
      </c>
      <c r="L233" s="50"/>
      <c r="M233" s="49">
        <v>499921875000</v>
      </c>
      <c r="N233" s="50"/>
      <c r="O233" s="49">
        <v>-499831250000</v>
      </c>
      <c r="P233" s="50"/>
      <c r="Q233" s="49">
        <v>90625000</v>
      </c>
    </row>
    <row r="234" spans="1:17" ht="39" customHeight="1">
      <c r="A234" s="133" t="s">
        <v>61</v>
      </c>
      <c r="B234" s="134"/>
      <c r="C234" s="49">
        <v>0</v>
      </c>
      <c r="D234" s="50"/>
      <c r="E234" s="49">
        <v>0</v>
      </c>
      <c r="F234" s="50"/>
      <c r="G234" s="49">
        <v>0</v>
      </c>
      <c r="H234" s="50"/>
      <c r="I234" s="49">
        <v>0</v>
      </c>
      <c r="J234" s="50"/>
      <c r="K234" s="49">
        <v>500000</v>
      </c>
      <c r="L234" s="50"/>
      <c r="M234" s="49">
        <v>499886875000</v>
      </c>
      <c r="N234" s="50"/>
      <c r="O234" s="49">
        <v>-499796250000</v>
      </c>
      <c r="P234" s="50"/>
      <c r="Q234" s="49">
        <v>90625000</v>
      </c>
    </row>
    <row r="235" spans="1:17" ht="39" customHeight="1" thickBot="1">
      <c r="A235" s="133" t="s">
        <v>45</v>
      </c>
      <c r="B235" s="134"/>
      <c r="C235" s="49">
        <v>840000</v>
      </c>
      <c r="D235" s="50"/>
      <c r="E235" s="49">
        <v>839880000000</v>
      </c>
      <c r="F235" s="50"/>
      <c r="G235" s="49">
        <v>-839858188145</v>
      </c>
      <c r="H235" s="50"/>
      <c r="I235" s="49">
        <v>21811855</v>
      </c>
      <c r="J235" s="50"/>
      <c r="K235" s="49">
        <v>840000</v>
      </c>
      <c r="L235" s="50"/>
      <c r="M235" s="49">
        <v>839880000000</v>
      </c>
      <c r="N235" s="50"/>
      <c r="O235" s="49">
        <v>-839858188145</v>
      </c>
      <c r="P235" s="50"/>
      <c r="Q235" s="49">
        <v>21811855</v>
      </c>
    </row>
    <row r="236" spans="1:17" ht="39" customHeight="1" thickBot="1">
      <c r="A236" s="236"/>
      <c r="B236" s="236"/>
      <c r="C236" s="193">
        <f>SUM(C229:C235)</f>
        <v>1940000</v>
      </c>
      <c r="D236" s="159"/>
      <c r="E236" s="193">
        <f>SUM(E229:E235)</f>
        <v>1939713125000</v>
      </c>
      <c r="F236" s="159"/>
      <c r="G236" s="193">
        <f>SUM(G229:G235)</f>
        <v>-1939491938145</v>
      </c>
      <c r="H236" s="159"/>
      <c r="I236" s="193">
        <f>SUM(I229:I235)</f>
        <v>221186855</v>
      </c>
      <c r="J236" s="159"/>
      <c r="K236" s="193">
        <f>SUM(K229:K235)</f>
        <v>4775000</v>
      </c>
      <c r="L236" s="159"/>
      <c r="M236" s="193">
        <f>SUM(M229:M235)</f>
        <v>4774303718750</v>
      </c>
      <c r="N236" s="159"/>
      <c r="O236" s="193">
        <f>SUM(O229:O235)</f>
        <v>-4773568688145</v>
      </c>
      <c r="P236" s="159"/>
      <c r="Q236" s="193">
        <f>SUM(Q229:Q235)</f>
        <v>735030605</v>
      </c>
    </row>
    <row r="237" spans="1:17" ht="18.75" thickTop="1"/>
    <row r="238" spans="1:17" ht="22.5" hidden="1">
      <c r="I238" s="49">
        <v>221186855</v>
      </c>
      <c r="Q238" s="49">
        <v>735030605</v>
      </c>
    </row>
    <row r="239" spans="1:17" ht="22.5" hidden="1">
      <c r="I239" s="49">
        <f>I238-I236</f>
        <v>0</v>
      </c>
      <c r="Q239" s="49">
        <f>Q238-Q236</f>
        <v>0</v>
      </c>
    </row>
    <row r="240" spans="1:17" hidden="1">
      <c r="I240" s="221">
        <f>I218+I193+I24</f>
        <v>307405619869</v>
      </c>
      <c r="O240" s="221">
        <f>Q218+Q193+Q24</f>
        <v>703627685446</v>
      </c>
    </row>
    <row r="241" hidden="1"/>
  </sheetData>
  <mergeCells count="63">
    <mergeCell ref="A174:Q174"/>
    <mergeCell ref="C175:Q175"/>
    <mergeCell ref="C176:I176"/>
    <mergeCell ref="K176:Q176"/>
    <mergeCell ref="A142:Q142"/>
    <mergeCell ref="A143:Q143"/>
    <mergeCell ref="A144:Q144"/>
    <mergeCell ref="A146:Q146"/>
    <mergeCell ref="C147:Q147"/>
    <mergeCell ref="C148:I148"/>
    <mergeCell ref="K148:Q148"/>
    <mergeCell ref="C119:I119"/>
    <mergeCell ref="K119:Q119"/>
    <mergeCell ref="A170:Q170"/>
    <mergeCell ref="A171:Q171"/>
    <mergeCell ref="A172:Q172"/>
    <mergeCell ref="A113:Q113"/>
    <mergeCell ref="A114:Q114"/>
    <mergeCell ref="A115:Q115"/>
    <mergeCell ref="A117:Q117"/>
    <mergeCell ref="C118:Q118"/>
    <mergeCell ref="A88:Q88"/>
    <mergeCell ref="C89:Q89"/>
    <mergeCell ref="C90:I90"/>
    <mergeCell ref="K90:Q90"/>
    <mergeCell ref="C60:I60"/>
    <mergeCell ref="K60:Q60"/>
    <mergeCell ref="A84:Q84"/>
    <mergeCell ref="A85:Q85"/>
    <mergeCell ref="A86:Q86"/>
    <mergeCell ref="A54:Q54"/>
    <mergeCell ref="A55:Q55"/>
    <mergeCell ref="A56:Q56"/>
    <mergeCell ref="A58:Q58"/>
    <mergeCell ref="C59:Q59"/>
    <mergeCell ref="A30:Q30"/>
    <mergeCell ref="C31:Q31"/>
    <mergeCell ref="C32:I32"/>
    <mergeCell ref="K32:Q32"/>
    <mergeCell ref="C7:I7"/>
    <mergeCell ref="K7:Q7"/>
    <mergeCell ref="A26:Q26"/>
    <mergeCell ref="A27:Q27"/>
    <mergeCell ref="A28:Q28"/>
    <mergeCell ref="A5:Q5"/>
    <mergeCell ref="C6:Q6"/>
    <mergeCell ref="A1:Q1"/>
    <mergeCell ref="A2:Q2"/>
    <mergeCell ref="A3:Q3"/>
    <mergeCell ref="C227:I227"/>
    <mergeCell ref="K227:Q227"/>
    <mergeCell ref="A196:Q196"/>
    <mergeCell ref="A221:Q221"/>
    <mergeCell ref="A197:Q197"/>
    <mergeCell ref="A198:Q198"/>
    <mergeCell ref="A222:Q222"/>
    <mergeCell ref="A223:Q223"/>
    <mergeCell ref="A200:Q200"/>
    <mergeCell ref="C201:Q201"/>
    <mergeCell ref="C202:I202"/>
    <mergeCell ref="K202:Q202"/>
    <mergeCell ref="A225:Q225"/>
    <mergeCell ref="C226:Q226"/>
  </mergeCells>
  <pageMargins left="0.7" right="0.7" top="0.75" bottom="0.75" header="0.3" footer="0.3"/>
  <pageSetup paperSize="9" scale="27" orientation="landscape" horizontalDpi="4294967295" verticalDpi="4294967295" r:id="rId1"/>
  <headerFooter differentOddEven="1" differentFirst="1"/>
  <rowBreaks count="7" manualBreakCount="7">
    <brk id="25" max="17" man="1"/>
    <brk id="53" max="17" man="1"/>
    <brk id="82" max="17" man="1"/>
    <brk id="112" max="17" man="1"/>
    <brk id="141" max="17" man="1"/>
    <brk id="169" max="17" man="1"/>
    <brk id="19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52"/>
  <sheetViews>
    <sheetView rightToLeft="1" view="pageBreakPreview" zoomScale="46" zoomScaleNormal="100" zoomScaleSheetLayoutView="46" workbookViewId="0">
      <selection activeCell="AA1" sqref="AA1:AA1048576"/>
    </sheetView>
  </sheetViews>
  <sheetFormatPr defaultColWidth="9" defaultRowHeight="15.75"/>
  <cols>
    <col min="1" max="1" width="68.5703125" style="26" customWidth="1"/>
    <col min="2" max="2" width="1.42578125" style="27" customWidth="1"/>
    <col min="3" max="3" width="37.85546875" style="26" customWidth="1"/>
    <col min="4" max="4" width="1.42578125" style="27" customWidth="1"/>
    <col min="5" max="5" width="39.28515625" style="26" customWidth="1"/>
    <col min="6" max="6" width="1.42578125" style="27" customWidth="1"/>
    <col min="7" max="7" width="38.7109375" style="26" customWidth="1"/>
    <col min="8" max="8" width="1.42578125" style="27" customWidth="1"/>
    <col min="9" max="9" width="36.28515625" style="26" customWidth="1"/>
    <col min="10" max="10" width="1.42578125" style="27" customWidth="1"/>
    <col min="11" max="11" width="26.7109375" style="26" customWidth="1"/>
    <col min="12" max="12" width="1.42578125" style="27" customWidth="1"/>
    <col min="13" max="13" width="32.7109375" style="26" customWidth="1"/>
    <col min="14" max="14" width="1.42578125" style="27" customWidth="1"/>
    <col min="15" max="15" width="35.140625" style="26" customWidth="1"/>
    <col min="16" max="16" width="1.42578125" style="27" customWidth="1"/>
    <col min="17" max="17" width="36.28515625" style="26" customWidth="1"/>
    <col min="18" max="18" width="1.42578125" style="27" customWidth="1"/>
    <col min="19" max="19" width="32.7109375" style="26" customWidth="1"/>
    <col min="20" max="20" width="1.42578125" style="27" customWidth="1"/>
    <col min="21" max="21" width="33.85546875" style="26" customWidth="1"/>
    <col min="22" max="22" width="1.42578125" style="27" customWidth="1"/>
    <col min="23" max="23" width="32" style="26" customWidth="1"/>
    <col min="24" max="24" width="1.42578125" style="27" customWidth="1"/>
    <col min="25" max="25" width="27.140625" style="180" customWidth="1"/>
    <col min="26" max="26" width="1.42578125" style="24" customWidth="1"/>
    <col min="27" max="27" width="22.42578125" style="24" hidden="1" customWidth="1"/>
    <col min="28" max="28" width="26.85546875" style="24" bestFit="1" customWidth="1"/>
    <col min="29" max="16384" width="9" style="24"/>
  </cols>
  <sheetData>
    <row r="1" spans="1:27" ht="39" customHeight="1">
      <c r="A1" s="247" t="s">
        <v>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</row>
    <row r="2" spans="1:27" ht="39" customHeight="1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27" ht="39" customHeight="1">
      <c r="A3" s="247" t="s">
        <v>403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27" ht="39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79"/>
    </row>
    <row r="5" spans="1:27" ht="39" customHeight="1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</row>
    <row r="6" spans="1:27" ht="39" customHeight="1">
      <c r="A6" s="250" t="s">
        <v>168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</row>
    <row r="7" spans="1:27" ht="39.75" customHeight="1">
      <c r="C7" s="246" t="s">
        <v>167</v>
      </c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</row>
    <row r="8" spans="1:27" ht="39.75" customHeight="1" thickBot="1">
      <c r="A8" s="28"/>
      <c r="B8" s="29"/>
      <c r="C8" s="239" t="s">
        <v>278</v>
      </c>
      <c r="D8" s="239"/>
      <c r="E8" s="239"/>
      <c r="F8" s="239"/>
      <c r="G8" s="239"/>
      <c r="H8" s="173"/>
      <c r="I8" s="240" t="s">
        <v>4</v>
      </c>
      <c r="J8" s="240"/>
      <c r="K8" s="240"/>
      <c r="L8" s="240"/>
      <c r="M8" s="240"/>
      <c r="N8" s="240"/>
      <c r="O8" s="240"/>
      <c r="P8" s="174"/>
      <c r="Q8" s="239" t="s">
        <v>404</v>
      </c>
      <c r="R8" s="239"/>
      <c r="S8" s="239"/>
      <c r="T8" s="239"/>
      <c r="U8" s="239"/>
      <c r="V8" s="239"/>
      <c r="W8" s="239"/>
      <c r="X8" s="239"/>
      <c r="Y8" s="239"/>
    </row>
    <row r="9" spans="1:27" ht="39" customHeight="1" thickBot="1">
      <c r="A9" s="248" t="s">
        <v>5</v>
      </c>
      <c r="B9" s="175"/>
      <c r="C9" s="248" t="s">
        <v>6</v>
      </c>
      <c r="D9" s="175"/>
      <c r="E9" s="248" t="s">
        <v>7</v>
      </c>
      <c r="F9" s="175"/>
      <c r="G9" s="241" t="s">
        <v>8</v>
      </c>
      <c r="H9" s="176"/>
      <c r="I9" s="249" t="s">
        <v>9</v>
      </c>
      <c r="J9" s="249"/>
      <c r="K9" s="249"/>
      <c r="L9" s="174"/>
      <c r="M9" s="249" t="s">
        <v>10</v>
      </c>
      <c r="N9" s="249"/>
      <c r="O9" s="249"/>
      <c r="P9" s="177"/>
      <c r="Q9" s="241" t="s">
        <v>6</v>
      </c>
      <c r="R9" s="175"/>
      <c r="S9" s="242" t="s">
        <v>11</v>
      </c>
      <c r="T9" s="175"/>
      <c r="U9" s="241" t="s">
        <v>7</v>
      </c>
      <c r="V9" s="175"/>
      <c r="W9" s="241" t="s">
        <v>8</v>
      </c>
      <c r="X9" s="175"/>
      <c r="Y9" s="244" t="s">
        <v>12</v>
      </c>
    </row>
    <row r="10" spans="1:27" ht="39.75" customHeight="1" thickBot="1">
      <c r="A10" s="239"/>
      <c r="B10" s="175"/>
      <c r="C10" s="239"/>
      <c r="D10" s="175"/>
      <c r="E10" s="239"/>
      <c r="F10" s="175"/>
      <c r="G10" s="239"/>
      <c r="H10" s="176"/>
      <c r="I10" s="178" t="s">
        <v>6</v>
      </c>
      <c r="J10" s="174"/>
      <c r="K10" s="178" t="s">
        <v>13</v>
      </c>
      <c r="L10" s="174"/>
      <c r="M10" s="178" t="s">
        <v>6</v>
      </c>
      <c r="N10" s="174"/>
      <c r="O10" s="178" t="s">
        <v>14</v>
      </c>
      <c r="P10" s="177"/>
      <c r="Q10" s="239"/>
      <c r="R10" s="175"/>
      <c r="S10" s="243"/>
      <c r="T10" s="175"/>
      <c r="U10" s="239"/>
      <c r="V10" s="175"/>
      <c r="W10" s="239"/>
      <c r="X10" s="175"/>
      <c r="Y10" s="245"/>
      <c r="AA10" s="32">
        <v>24574124923380</v>
      </c>
    </row>
    <row r="11" spans="1:27" ht="39.75" customHeight="1">
      <c r="A11" s="34" t="s">
        <v>26</v>
      </c>
      <c r="B11" s="35"/>
      <c r="C11" s="50">
        <v>907209532</v>
      </c>
      <c r="D11" s="50"/>
      <c r="E11" s="50">
        <v>981580876527</v>
      </c>
      <c r="F11" s="50"/>
      <c r="G11" s="50">
        <v>1139564630049</v>
      </c>
      <c r="H11" s="32"/>
      <c r="I11" s="32">
        <v>193507584</v>
      </c>
      <c r="J11" s="32"/>
      <c r="K11" s="50">
        <v>359806314525</v>
      </c>
      <c r="L11" s="32"/>
      <c r="M11" s="32">
        <v>-150000000</v>
      </c>
      <c r="N11" s="32"/>
      <c r="O11" s="32">
        <v>-259941535341</v>
      </c>
      <c r="P11" s="32"/>
      <c r="Q11" s="36">
        <f>C11+I11+M11</f>
        <v>950717116</v>
      </c>
      <c r="R11" s="32"/>
      <c r="S11" s="36">
        <v>1904</v>
      </c>
      <c r="T11" s="32"/>
      <c r="U11" s="32">
        <v>1134994666354</v>
      </c>
      <c r="V11" s="32"/>
      <c r="W11" s="32">
        <v>1361772071039</v>
      </c>
      <c r="X11" s="32"/>
      <c r="Y11" s="47">
        <f>W11/$AA$10*100</f>
        <v>5.5414875414074265</v>
      </c>
    </row>
    <row r="12" spans="1:27" ht="39.75" customHeight="1">
      <c r="A12" s="34" t="s">
        <v>19</v>
      </c>
      <c r="B12" s="35"/>
      <c r="C12" s="49">
        <v>1184504005</v>
      </c>
      <c r="D12" s="50"/>
      <c r="E12" s="49">
        <v>1027504592667</v>
      </c>
      <c r="F12" s="50"/>
      <c r="G12" s="49">
        <v>1233250355775</v>
      </c>
      <c r="H12" s="32"/>
      <c r="I12" s="36">
        <v>0</v>
      </c>
      <c r="J12" s="32"/>
      <c r="K12" s="49">
        <v>0</v>
      </c>
      <c r="L12" s="32"/>
      <c r="M12" s="36">
        <v>-183869458</v>
      </c>
      <c r="N12" s="32"/>
      <c r="O12" s="36">
        <v>-281459952161</v>
      </c>
      <c r="P12" s="32"/>
      <c r="Q12" s="36">
        <f t="shared" ref="Q12:Q43" si="0">C12+I12+M12</f>
        <v>1000634547</v>
      </c>
      <c r="R12" s="32"/>
      <c r="S12" s="36">
        <v>1470</v>
      </c>
      <c r="T12" s="32"/>
      <c r="U12" s="36">
        <v>715632330731</v>
      </c>
      <c r="V12" s="32"/>
      <c r="W12" s="36">
        <v>856598445134</v>
      </c>
      <c r="X12" s="32"/>
      <c r="Y12" s="47">
        <f t="shared" ref="Y12:Y43" si="1">W12/$AA$10*100</f>
        <v>3.4857739504653775</v>
      </c>
    </row>
    <row r="13" spans="1:27" ht="39.75" customHeight="1">
      <c r="A13" s="34" t="s">
        <v>16</v>
      </c>
      <c r="B13" s="35"/>
      <c r="C13" s="49">
        <v>2080732790</v>
      </c>
      <c r="D13" s="50"/>
      <c r="E13" s="49">
        <v>1057990780935</v>
      </c>
      <c r="F13" s="50"/>
      <c r="G13" s="49">
        <v>1218142748067</v>
      </c>
      <c r="H13" s="32"/>
      <c r="I13" s="49">
        <v>150400000</v>
      </c>
      <c r="J13" s="50"/>
      <c r="K13" s="49">
        <v>82337161080</v>
      </c>
      <c r="L13" s="50"/>
      <c r="M13" s="49">
        <v>-266795424</v>
      </c>
      <c r="N13" s="50"/>
      <c r="O13" s="49">
        <v>-156950905773</v>
      </c>
      <c r="P13" s="32"/>
      <c r="Q13" s="36">
        <f t="shared" si="0"/>
        <v>1964337366</v>
      </c>
      <c r="R13" s="32"/>
      <c r="S13" s="36">
        <v>536</v>
      </c>
      <c r="T13" s="32"/>
      <c r="U13" s="36">
        <v>775517265292</v>
      </c>
      <c r="V13" s="32"/>
      <c r="W13" s="36">
        <v>805000442927</v>
      </c>
      <c r="X13" s="32"/>
      <c r="Y13" s="47">
        <f t="shared" si="1"/>
        <v>3.2758051220009743</v>
      </c>
    </row>
    <row r="14" spans="1:27" ht="39.75" customHeight="1">
      <c r="A14" s="34" t="s">
        <v>18</v>
      </c>
      <c r="B14" s="35"/>
      <c r="C14" s="49">
        <v>553301931</v>
      </c>
      <c r="D14" s="50"/>
      <c r="E14" s="49">
        <v>611479877339</v>
      </c>
      <c r="F14" s="50"/>
      <c r="G14" s="49">
        <v>715962476647</v>
      </c>
      <c r="H14" s="32"/>
      <c r="I14" s="36">
        <v>102060701</v>
      </c>
      <c r="J14" s="32"/>
      <c r="K14" s="49">
        <v>438452805227</v>
      </c>
      <c r="L14" s="32"/>
      <c r="M14" s="49">
        <v>-102454100</v>
      </c>
      <c r="N14" s="32"/>
      <c r="O14" s="36">
        <v>-406720657960</v>
      </c>
      <c r="P14" s="32"/>
      <c r="Q14" s="36">
        <f t="shared" si="0"/>
        <v>552908532</v>
      </c>
      <c r="R14" s="32"/>
      <c r="S14" s="36">
        <v>3968</v>
      </c>
      <c r="T14" s="32"/>
      <c r="U14" s="36">
        <v>713567737707</v>
      </c>
      <c r="V14" s="32"/>
      <c r="W14" s="36">
        <v>731785883138</v>
      </c>
      <c r="X14" s="32"/>
      <c r="Y14" s="47">
        <f t="shared" si="1"/>
        <v>2.977871584113962</v>
      </c>
    </row>
    <row r="15" spans="1:27" ht="39.75" customHeight="1">
      <c r="A15" s="34" t="s">
        <v>94</v>
      </c>
      <c r="B15" s="35"/>
      <c r="C15" s="49">
        <v>86651265</v>
      </c>
      <c r="D15" s="50"/>
      <c r="E15" s="49">
        <v>468948184954</v>
      </c>
      <c r="F15" s="50"/>
      <c r="G15" s="49">
        <v>537384067012</v>
      </c>
      <c r="H15" s="32"/>
      <c r="I15" s="36">
        <v>54007482</v>
      </c>
      <c r="J15" s="32"/>
      <c r="K15" s="49">
        <v>405104669073</v>
      </c>
      <c r="L15" s="32"/>
      <c r="M15" s="36">
        <v>-43319361</v>
      </c>
      <c r="N15" s="32"/>
      <c r="O15" s="36">
        <v>-276390589618</v>
      </c>
      <c r="P15" s="32"/>
      <c r="Q15" s="36">
        <f t="shared" si="0"/>
        <v>97339386</v>
      </c>
      <c r="R15" s="32"/>
      <c r="S15" s="36">
        <v>8030</v>
      </c>
      <c r="T15" s="32"/>
      <c r="U15" s="36">
        <v>609975574040</v>
      </c>
      <c r="V15" s="32"/>
      <c r="W15" s="36">
        <v>716686336506</v>
      </c>
      <c r="X15" s="32"/>
      <c r="Y15" s="47">
        <f t="shared" si="1"/>
        <v>2.9164266835159589</v>
      </c>
    </row>
    <row r="16" spans="1:27" ht="39.75" customHeight="1">
      <c r="A16" s="34" t="s">
        <v>17</v>
      </c>
      <c r="B16" s="35"/>
      <c r="C16" s="49">
        <v>3317832566</v>
      </c>
      <c r="D16" s="50"/>
      <c r="E16" s="49">
        <v>1450543535215</v>
      </c>
      <c r="F16" s="50"/>
      <c r="G16" s="49">
        <v>1750607271102</v>
      </c>
      <c r="H16" s="32"/>
      <c r="I16" s="49">
        <v>0</v>
      </c>
      <c r="J16" s="50"/>
      <c r="K16" s="49">
        <v>0</v>
      </c>
      <c r="L16" s="50"/>
      <c r="M16" s="49">
        <v>-90000000</v>
      </c>
      <c r="N16" s="50"/>
      <c r="O16" s="49">
        <v>-57902399780</v>
      </c>
      <c r="P16" s="32"/>
      <c r="Q16" s="36">
        <f t="shared" si="0"/>
        <v>3227832566</v>
      </c>
      <c r="R16" s="32"/>
      <c r="S16" s="36">
        <v>612</v>
      </c>
      <c r="T16" s="32"/>
      <c r="U16" s="36">
        <v>567541265803</v>
      </c>
      <c r="V16" s="32"/>
      <c r="W16" s="36">
        <v>673932564539</v>
      </c>
      <c r="X16" s="32"/>
      <c r="Y16" s="47">
        <f t="shared" si="1"/>
        <v>2.7424478659576428</v>
      </c>
    </row>
    <row r="17" spans="1:25" ht="39.75" customHeight="1">
      <c r="A17" s="34" t="s">
        <v>15</v>
      </c>
      <c r="B17" s="35"/>
      <c r="C17" s="49">
        <v>1443432477</v>
      </c>
      <c r="D17" s="50"/>
      <c r="E17" s="49">
        <v>615395922647</v>
      </c>
      <c r="F17" s="50"/>
      <c r="G17" s="49">
        <v>690847621938</v>
      </c>
      <c r="H17" s="32"/>
      <c r="I17" s="49">
        <v>0</v>
      </c>
      <c r="J17" s="50"/>
      <c r="K17" s="49">
        <v>0</v>
      </c>
      <c r="L17" s="50"/>
      <c r="M17" s="49">
        <v>-123891560</v>
      </c>
      <c r="N17" s="50"/>
      <c r="O17" s="49">
        <v>-70312677935</v>
      </c>
      <c r="P17" s="32"/>
      <c r="Q17" s="36">
        <f t="shared" si="0"/>
        <v>1319540917</v>
      </c>
      <c r="R17" s="32"/>
      <c r="S17" s="36">
        <v>559</v>
      </c>
      <c r="T17" s="32"/>
      <c r="U17" s="36">
        <v>554474113203</v>
      </c>
      <c r="V17" s="32"/>
      <c r="W17" s="36">
        <v>629209982433</v>
      </c>
      <c r="X17" s="32"/>
      <c r="Y17" s="47">
        <f t="shared" si="1"/>
        <v>2.5604573281645728</v>
      </c>
    </row>
    <row r="18" spans="1:25" ht="39.75" customHeight="1">
      <c r="A18" s="34" t="s">
        <v>408</v>
      </c>
      <c r="B18" s="35"/>
      <c r="C18" s="50">
        <v>0</v>
      </c>
      <c r="D18" s="50"/>
      <c r="E18" s="50">
        <v>0</v>
      </c>
      <c r="F18" s="50"/>
      <c r="G18" s="50">
        <v>0</v>
      </c>
      <c r="H18" s="32"/>
      <c r="I18" s="32">
        <v>32736793</v>
      </c>
      <c r="J18" s="32"/>
      <c r="K18" s="50">
        <v>516880502281</v>
      </c>
      <c r="L18" s="32"/>
      <c r="M18" s="32">
        <v>0</v>
      </c>
      <c r="N18" s="32"/>
      <c r="O18" s="32">
        <v>0</v>
      </c>
      <c r="P18" s="32"/>
      <c r="Q18" s="36">
        <f t="shared" si="0"/>
        <v>32736793</v>
      </c>
      <c r="R18" s="32"/>
      <c r="S18" s="36">
        <v>16460</v>
      </c>
      <c r="T18" s="32"/>
      <c r="U18" s="32">
        <v>516880502281</v>
      </c>
      <c r="V18" s="32"/>
      <c r="W18" s="32">
        <v>534682320736</v>
      </c>
      <c r="X18" s="32"/>
      <c r="Y18" s="47">
        <f t="shared" si="1"/>
        <v>2.1757939393695334</v>
      </c>
    </row>
    <row r="19" spans="1:25" ht="39.75" customHeight="1">
      <c r="A19" s="34" t="s">
        <v>409</v>
      </c>
      <c r="B19" s="35"/>
      <c r="C19" s="49">
        <v>0</v>
      </c>
      <c r="D19" s="50"/>
      <c r="E19" s="49">
        <v>0</v>
      </c>
      <c r="F19" s="50"/>
      <c r="G19" s="49">
        <v>0</v>
      </c>
      <c r="H19" s="32"/>
      <c r="I19" s="49">
        <v>750000</v>
      </c>
      <c r="J19" s="50"/>
      <c r="K19" s="49">
        <v>440490319145</v>
      </c>
      <c r="L19" s="50"/>
      <c r="M19" s="49">
        <v>0</v>
      </c>
      <c r="N19" s="50"/>
      <c r="O19" s="49">
        <v>0</v>
      </c>
      <c r="P19" s="32"/>
      <c r="Q19" s="36">
        <f t="shared" si="0"/>
        <v>750000</v>
      </c>
      <c r="R19" s="32"/>
      <c r="S19" s="36">
        <v>605930</v>
      </c>
      <c r="T19" s="32"/>
      <c r="U19" s="36">
        <v>440490319145</v>
      </c>
      <c r="V19" s="32"/>
      <c r="W19" s="36">
        <v>450934620825</v>
      </c>
      <c r="X19" s="32"/>
      <c r="Y19" s="47">
        <f t="shared" si="1"/>
        <v>1.8349976743056984</v>
      </c>
    </row>
    <row r="20" spans="1:25" ht="39.75" customHeight="1">
      <c r="A20" s="34" t="s">
        <v>410</v>
      </c>
      <c r="B20" s="35"/>
      <c r="C20" s="49">
        <v>0</v>
      </c>
      <c r="D20" s="50"/>
      <c r="E20" s="49">
        <v>0</v>
      </c>
      <c r="F20" s="50"/>
      <c r="G20" s="49">
        <v>0</v>
      </c>
      <c r="H20" s="32"/>
      <c r="I20" s="36">
        <v>133847772</v>
      </c>
      <c r="J20" s="32"/>
      <c r="K20" s="49">
        <v>369749015883</v>
      </c>
      <c r="L20" s="32"/>
      <c r="M20" s="36">
        <v>0</v>
      </c>
      <c r="N20" s="32"/>
      <c r="O20" s="36">
        <v>0</v>
      </c>
      <c r="P20" s="32"/>
      <c r="Q20" s="36">
        <f t="shared" si="0"/>
        <v>133847772</v>
      </c>
      <c r="R20" s="32"/>
      <c r="S20" s="36">
        <v>2991</v>
      </c>
      <c r="T20" s="32"/>
      <c r="U20" s="36">
        <v>369749015883</v>
      </c>
      <c r="V20" s="32"/>
      <c r="W20" s="36">
        <v>397244068012</v>
      </c>
      <c r="X20" s="32"/>
      <c r="Y20" s="47">
        <f t="shared" si="1"/>
        <v>1.6165135859387576</v>
      </c>
    </row>
    <row r="21" spans="1:25" ht="39.75" customHeight="1">
      <c r="A21" s="34" t="s">
        <v>411</v>
      </c>
      <c r="B21" s="35"/>
      <c r="C21" s="49">
        <v>0</v>
      </c>
      <c r="D21" s="50"/>
      <c r="E21" s="49">
        <v>0</v>
      </c>
      <c r="F21" s="50"/>
      <c r="G21" s="49">
        <v>0</v>
      </c>
      <c r="H21" s="32"/>
      <c r="I21" s="49">
        <v>14513258</v>
      </c>
      <c r="J21" s="50"/>
      <c r="K21" s="49">
        <v>352330065502</v>
      </c>
      <c r="L21" s="50"/>
      <c r="M21" s="49">
        <v>0</v>
      </c>
      <c r="N21" s="50"/>
      <c r="O21" s="49">
        <v>0</v>
      </c>
      <c r="P21" s="32"/>
      <c r="Q21" s="36">
        <f t="shared" si="0"/>
        <v>14513258</v>
      </c>
      <c r="R21" s="32"/>
      <c r="S21" s="36">
        <v>24200</v>
      </c>
      <c r="T21" s="32"/>
      <c r="U21" s="36">
        <v>352330065502</v>
      </c>
      <c r="V21" s="32"/>
      <c r="W21" s="36">
        <v>348505906483</v>
      </c>
      <c r="X21" s="32"/>
      <c r="Y21" s="47">
        <f t="shared" si="1"/>
        <v>1.4181823668985623</v>
      </c>
    </row>
    <row r="22" spans="1:25" ht="39.75" customHeight="1">
      <c r="A22" s="34" t="s">
        <v>412</v>
      </c>
      <c r="B22" s="35"/>
      <c r="C22" s="50">
        <v>0</v>
      </c>
      <c r="D22" s="50"/>
      <c r="E22" s="50">
        <v>0</v>
      </c>
      <c r="F22" s="50"/>
      <c r="G22" s="50">
        <v>0</v>
      </c>
      <c r="H22" s="32"/>
      <c r="I22" s="32">
        <v>5000000</v>
      </c>
      <c r="J22" s="32"/>
      <c r="K22" s="50">
        <v>316240224951</v>
      </c>
      <c r="L22" s="32"/>
      <c r="M22" s="32">
        <v>0</v>
      </c>
      <c r="N22" s="32"/>
      <c r="O22" s="32">
        <v>0</v>
      </c>
      <c r="P22" s="32"/>
      <c r="Q22" s="36">
        <f t="shared" si="0"/>
        <v>5000000</v>
      </c>
      <c r="R22" s="32"/>
      <c r="S22" s="36">
        <v>68910</v>
      </c>
      <c r="T22" s="32"/>
      <c r="U22" s="32">
        <v>316240224951</v>
      </c>
      <c r="V22" s="32"/>
      <c r="W22" s="32">
        <v>341886628500</v>
      </c>
      <c r="X22" s="32"/>
      <c r="Y22" s="47">
        <f t="shared" si="1"/>
        <v>1.3912464006998133</v>
      </c>
    </row>
    <row r="23" spans="1:25" ht="39.75" customHeight="1">
      <c r="A23" s="34" t="s">
        <v>413</v>
      </c>
      <c r="B23" s="35"/>
      <c r="C23" s="49">
        <v>0</v>
      </c>
      <c r="D23" s="50"/>
      <c r="E23" s="49">
        <v>0</v>
      </c>
      <c r="F23" s="50"/>
      <c r="G23" s="49">
        <v>0</v>
      </c>
      <c r="H23" s="32"/>
      <c r="I23" s="49">
        <v>60000000</v>
      </c>
      <c r="J23" s="50"/>
      <c r="K23" s="49">
        <v>325998513249</v>
      </c>
      <c r="L23" s="50"/>
      <c r="M23" s="49">
        <v>0</v>
      </c>
      <c r="N23" s="50"/>
      <c r="O23" s="49">
        <v>0</v>
      </c>
      <c r="P23" s="32"/>
      <c r="Q23" s="36">
        <f t="shared" si="0"/>
        <v>60000000</v>
      </c>
      <c r="R23" s="32"/>
      <c r="S23" s="36">
        <v>5440</v>
      </c>
      <c r="T23" s="32"/>
      <c r="U23" s="36">
        <v>325998513249</v>
      </c>
      <c r="V23" s="32"/>
      <c r="W23" s="36">
        <v>323876928000</v>
      </c>
      <c r="X23" s="32"/>
      <c r="Y23" s="47">
        <f t="shared" si="1"/>
        <v>1.317959150162296</v>
      </c>
    </row>
    <row r="24" spans="1:25" ht="39.75" customHeight="1">
      <c r="A24" s="34" t="s">
        <v>281</v>
      </c>
      <c r="B24" s="35"/>
      <c r="C24" s="49">
        <v>6221881</v>
      </c>
      <c r="D24" s="50"/>
      <c r="E24" s="49">
        <v>118462846580</v>
      </c>
      <c r="F24" s="50"/>
      <c r="G24" s="49">
        <v>135452861768</v>
      </c>
      <c r="H24" s="32"/>
      <c r="I24" s="36">
        <v>6500000</v>
      </c>
      <c r="J24" s="32"/>
      <c r="K24" s="49">
        <v>176101748369</v>
      </c>
      <c r="L24" s="32"/>
      <c r="M24" s="36">
        <v>-2000000</v>
      </c>
      <c r="N24" s="32"/>
      <c r="O24" s="36">
        <v>-45029212754</v>
      </c>
      <c r="P24" s="32"/>
      <c r="Q24" s="36">
        <f t="shared" si="0"/>
        <v>10721881</v>
      </c>
      <c r="R24" s="32"/>
      <c r="S24" s="36">
        <v>27370</v>
      </c>
      <c r="T24" s="32"/>
      <c r="U24" s="36">
        <v>256485163157</v>
      </c>
      <c r="V24" s="32"/>
      <c r="W24" s="36">
        <v>291189453539</v>
      </c>
      <c r="X24" s="32"/>
      <c r="Y24" s="47">
        <f t="shared" si="1"/>
        <v>1.1849433273693513</v>
      </c>
    </row>
    <row r="25" spans="1:25" ht="39.75" customHeight="1">
      <c r="A25" s="34" t="s">
        <v>21</v>
      </c>
      <c r="B25" s="35"/>
      <c r="C25" s="49">
        <v>804488263</v>
      </c>
      <c r="D25" s="50"/>
      <c r="E25" s="49">
        <v>273313603651</v>
      </c>
      <c r="F25" s="50"/>
      <c r="G25" s="49">
        <v>257908653699</v>
      </c>
      <c r="H25" s="32"/>
      <c r="I25" s="36">
        <v>0</v>
      </c>
      <c r="J25" s="32"/>
      <c r="K25" s="36">
        <v>0</v>
      </c>
      <c r="L25" s="32"/>
      <c r="M25" s="36">
        <v>0</v>
      </c>
      <c r="N25" s="32"/>
      <c r="O25" s="36">
        <v>0</v>
      </c>
      <c r="P25" s="32"/>
      <c r="Q25" s="36">
        <f t="shared" si="0"/>
        <v>804488263</v>
      </c>
      <c r="R25" s="32"/>
      <c r="S25" s="36">
        <v>515</v>
      </c>
      <c r="T25" s="32"/>
      <c r="U25" s="36">
        <v>273313603651</v>
      </c>
      <c r="V25" s="32"/>
      <c r="W25" s="36">
        <v>224742735459</v>
      </c>
      <c r="X25" s="32"/>
      <c r="Y25" s="47">
        <f t="shared" si="1"/>
        <v>0.91455030915537572</v>
      </c>
    </row>
    <row r="26" spans="1:25" ht="39.75" customHeight="1">
      <c r="A26" s="34" t="s">
        <v>22</v>
      </c>
      <c r="B26" s="35"/>
      <c r="C26" s="49">
        <v>758106000</v>
      </c>
      <c r="D26" s="50"/>
      <c r="E26" s="49">
        <v>148191169678</v>
      </c>
      <c r="F26" s="50"/>
      <c r="G26" s="49">
        <v>140142558862</v>
      </c>
      <c r="H26" s="32"/>
      <c r="I26" s="49">
        <v>0</v>
      </c>
      <c r="J26" s="50"/>
      <c r="K26" s="49">
        <v>0</v>
      </c>
      <c r="L26" s="50"/>
      <c r="M26" s="49">
        <v>0</v>
      </c>
      <c r="N26" s="50"/>
      <c r="O26" s="49">
        <v>0</v>
      </c>
      <c r="P26" s="32"/>
      <c r="Q26" s="36">
        <f t="shared" si="0"/>
        <v>758106000</v>
      </c>
      <c r="R26" s="32"/>
      <c r="S26" s="36">
        <v>443</v>
      </c>
      <c r="T26" s="32"/>
      <c r="U26" s="36">
        <v>145140531756</v>
      </c>
      <c r="V26" s="32"/>
      <c r="W26" s="36">
        <v>143070871667</v>
      </c>
      <c r="X26" s="32"/>
      <c r="Y26" s="47">
        <f t="shared" si="1"/>
        <v>0.58220128738289822</v>
      </c>
    </row>
    <row r="27" spans="1:25" ht="39.75" customHeight="1">
      <c r="A27" s="34" t="s">
        <v>23</v>
      </c>
      <c r="B27" s="35"/>
      <c r="C27" s="36">
        <v>654034137</v>
      </c>
      <c r="D27" s="50"/>
      <c r="E27" s="49">
        <v>54018532490</v>
      </c>
      <c r="F27" s="50"/>
      <c r="G27" s="49">
        <v>57580526506</v>
      </c>
      <c r="H27" s="32"/>
      <c r="I27" s="36">
        <v>100030064</v>
      </c>
      <c r="J27" s="32"/>
      <c r="K27" s="36">
        <v>64991586283</v>
      </c>
      <c r="L27" s="32"/>
      <c r="M27" s="36">
        <v>0</v>
      </c>
      <c r="N27" s="32"/>
      <c r="O27" s="36">
        <v>0</v>
      </c>
      <c r="P27" s="32"/>
      <c r="Q27" s="36">
        <f t="shared" si="0"/>
        <v>754064201</v>
      </c>
      <c r="R27" s="32"/>
      <c r="S27" s="36">
        <v>673</v>
      </c>
      <c r="T27" s="32"/>
      <c r="U27" s="36">
        <v>119010118773</v>
      </c>
      <c r="V27" s="32"/>
      <c r="W27" s="36">
        <v>124898339932</v>
      </c>
      <c r="X27" s="32"/>
      <c r="Y27" s="47">
        <f t="shared" si="1"/>
        <v>0.50825142429861592</v>
      </c>
    </row>
    <row r="28" spans="1:25" ht="39.75" customHeight="1">
      <c r="A28" s="34" t="s">
        <v>25</v>
      </c>
      <c r="B28" s="35"/>
      <c r="C28" s="50">
        <v>57161546</v>
      </c>
      <c r="D28" s="50"/>
      <c r="E28" s="50">
        <v>164449131251</v>
      </c>
      <c r="F28" s="50"/>
      <c r="G28" s="50">
        <v>134765976911</v>
      </c>
      <c r="H28" s="32"/>
      <c r="I28" s="32">
        <v>0</v>
      </c>
      <c r="J28" s="32"/>
      <c r="K28" s="32">
        <v>0</v>
      </c>
      <c r="L28" s="32"/>
      <c r="M28" s="32">
        <v>0</v>
      </c>
      <c r="N28" s="32"/>
      <c r="O28" s="32">
        <v>0</v>
      </c>
      <c r="P28" s="32"/>
      <c r="Q28" s="36">
        <f t="shared" si="0"/>
        <v>57161546</v>
      </c>
      <c r="R28" s="32"/>
      <c r="S28" s="36">
        <v>2185</v>
      </c>
      <c r="T28" s="32"/>
      <c r="U28" s="32">
        <v>164449131251</v>
      </c>
      <c r="V28" s="32"/>
      <c r="W28" s="32">
        <v>123932516643</v>
      </c>
      <c r="X28" s="32"/>
      <c r="Y28" s="47">
        <f t="shared" si="1"/>
        <v>0.50432117940887367</v>
      </c>
    </row>
    <row r="29" spans="1:25" ht="39.75" customHeight="1">
      <c r="A29" s="34" t="s">
        <v>279</v>
      </c>
      <c r="B29" s="35"/>
      <c r="C29" s="50">
        <v>1500000</v>
      </c>
      <c r="D29" s="50"/>
      <c r="E29" s="50">
        <v>117577950769</v>
      </c>
      <c r="F29" s="50"/>
      <c r="G29" s="50">
        <v>124981367850</v>
      </c>
      <c r="H29" s="32"/>
      <c r="I29" s="32">
        <v>0</v>
      </c>
      <c r="J29" s="32"/>
      <c r="K29" s="32">
        <v>0</v>
      </c>
      <c r="L29" s="32"/>
      <c r="M29" s="32">
        <v>0</v>
      </c>
      <c r="N29" s="32"/>
      <c r="O29" s="32">
        <v>0</v>
      </c>
      <c r="P29" s="32"/>
      <c r="Q29" s="36">
        <f t="shared" si="0"/>
        <v>1500000</v>
      </c>
      <c r="R29" s="32"/>
      <c r="S29" s="36">
        <v>25630</v>
      </c>
      <c r="T29" s="32"/>
      <c r="U29" s="32">
        <v>117577950769</v>
      </c>
      <c r="V29" s="32"/>
      <c r="W29" s="32">
        <v>114443460450</v>
      </c>
      <c r="X29" s="32"/>
      <c r="Y29" s="47">
        <f t="shared" si="1"/>
        <v>0.46570716477931495</v>
      </c>
    </row>
    <row r="30" spans="1:25" ht="39.75" customHeight="1">
      <c r="A30" s="34" t="s">
        <v>20</v>
      </c>
      <c r="B30" s="35"/>
      <c r="C30" s="50">
        <v>21000000</v>
      </c>
      <c r="D30" s="50"/>
      <c r="E30" s="50">
        <v>75482654240</v>
      </c>
      <c r="F30" s="50"/>
      <c r="G30" s="50">
        <v>56615949390</v>
      </c>
      <c r="H30" s="32"/>
      <c r="I30" s="32">
        <v>0</v>
      </c>
      <c r="J30" s="32"/>
      <c r="K30" s="32">
        <v>0</v>
      </c>
      <c r="L30" s="32"/>
      <c r="M30" s="32">
        <v>0</v>
      </c>
      <c r="N30" s="32"/>
      <c r="O30" s="32">
        <v>0</v>
      </c>
      <c r="P30" s="32"/>
      <c r="Q30" s="36">
        <f t="shared" si="0"/>
        <v>21000000</v>
      </c>
      <c r="R30" s="32"/>
      <c r="S30" s="36">
        <v>3147</v>
      </c>
      <c r="T30" s="32"/>
      <c r="U30" s="32">
        <v>75482654240</v>
      </c>
      <c r="V30" s="32"/>
      <c r="W30" s="32">
        <v>65576147490</v>
      </c>
      <c r="X30" s="32"/>
      <c r="Y30" s="47">
        <f t="shared" si="1"/>
        <v>0.26685038712247444</v>
      </c>
    </row>
    <row r="31" spans="1:25" ht="39.75" customHeight="1">
      <c r="A31" s="34" t="s">
        <v>280</v>
      </c>
      <c r="B31" s="35"/>
      <c r="C31" s="50">
        <v>3708122</v>
      </c>
      <c r="D31" s="50"/>
      <c r="E31" s="50">
        <v>38039154863</v>
      </c>
      <c r="F31" s="50"/>
      <c r="G31" s="50">
        <v>38376749206</v>
      </c>
      <c r="H31" s="32"/>
      <c r="I31" s="32">
        <v>0</v>
      </c>
      <c r="J31" s="32"/>
      <c r="K31" s="32">
        <v>0</v>
      </c>
      <c r="L31" s="32"/>
      <c r="M31" s="50">
        <v>0</v>
      </c>
      <c r="N31" s="32"/>
      <c r="O31" s="32">
        <v>0</v>
      </c>
      <c r="P31" s="32"/>
      <c r="Q31" s="36">
        <f t="shared" si="0"/>
        <v>3708122</v>
      </c>
      <c r="R31" s="32"/>
      <c r="S31" s="32">
        <v>13390</v>
      </c>
      <c r="T31" s="32"/>
      <c r="U31" s="32">
        <v>38039154863</v>
      </c>
      <c r="V31" s="32"/>
      <c r="W31" s="32">
        <v>49267945529</v>
      </c>
      <c r="X31" s="32"/>
      <c r="Y31" s="47">
        <f t="shared" si="1"/>
        <v>0.20048708014064873</v>
      </c>
    </row>
    <row r="32" spans="1:25" ht="39.75" customHeight="1">
      <c r="A32" s="34" t="s">
        <v>24</v>
      </c>
      <c r="B32" s="35"/>
      <c r="C32" s="50">
        <v>8754181</v>
      </c>
      <c r="D32" s="50"/>
      <c r="E32" s="50">
        <v>12728232611</v>
      </c>
      <c r="F32" s="50"/>
      <c r="G32" s="50">
        <v>15844196397</v>
      </c>
      <c r="H32" s="32"/>
      <c r="I32" s="32">
        <v>0</v>
      </c>
      <c r="J32" s="32"/>
      <c r="K32" s="32">
        <v>0</v>
      </c>
      <c r="L32" s="32"/>
      <c r="M32" s="50">
        <v>0</v>
      </c>
      <c r="N32" s="32"/>
      <c r="O32" s="32">
        <v>0</v>
      </c>
      <c r="P32" s="32"/>
      <c r="Q32" s="36">
        <f t="shared" si="0"/>
        <v>8754181</v>
      </c>
      <c r="R32" s="32"/>
      <c r="S32" s="32">
        <v>1673</v>
      </c>
      <c r="T32" s="32"/>
      <c r="U32" s="32">
        <v>12728232611</v>
      </c>
      <c r="V32" s="32"/>
      <c r="W32" s="32">
        <v>14532533207</v>
      </c>
      <c r="X32" s="32"/>
      <c r="Y32" s="47">
        <f t="shared" si="1"/>
        <v>5.9137541020529455E-2</v>
      </c>
    </row>
    <row r="33" spans="1:28" ht="39.75" customHeight="1">
      <c r="A33" s="34" t="s">
        <v>145</v>
      </c>
      <c r="B33" s="35"/>
      <c r="C33" s="50">
        <v>1992</v>
      </c>
      <c r="D33" s="50"/>
      <c r="E33" s="50">
        <v>2532905844</v>
      </c>
      <c r="F33" s="50"/>
      <c r="G33" s="50">
        <v>7361555520</v>
      </c>
      <c r="H33" s="32"/>
      <c r="I33" s="32">
        <v>0</v>
      </c>
      <c r="J33" s="32"/>
      <c r="K33" s="32">
        <v>0</v>
      </c>
      <c r="L33" s="32"/>
      <c r="M33" s="32">
        <v>0</v>
      </c>
      <c r="N33" s="32"/>
      <c r="O33" s="32">
        <v>0</v>
      </c>
      <c r="P33" s="32"/>
      <c r="Q33" s="36">
        <f t="shared" si="0"/>
        <v>1992</v>
      </c>
      <c r="R33" s="32"/>
      <c r="S33" s="36">
        <v>6200000</v>
      </c>
      <c r="T33" s="32"/>
      <c r="U33" s="32">
        <v>2532905844</v>
      </c>
      <c r="V33" s="32"/>
      <c r="W33" s="32">
        <v>12335579520</v>
      </c>
      <c r="X33" s="32"/>
      <c r="Y33" s="47">
        <f t="shared" si="1"/>
        <v>5.0197431479091413E-2</v>
      </c>
    </row>
    <row r="34" spans="1:28" ht="39.75" customHeight="1">
      <c r="A34" s="34" t="s">
        <v>227</v>
      </c>
      <c r="B34" s="35"/>
      <c r="C34" s="50">
        <v>562500</v>
      </c>
      <c r="D34" s="50"/>
      <c r="E34" s="50">
        <v>5067096750</v>
      </c>
      <c r="F34" s="50"/>
      <c r="G34" s="50">
        <v>5542448120</v>
      </c>
      <c r="H34" s="32"/>
      <c r="I34" s="32">
        <v>0</v>
      </c>
      <c r="J34" s="32"/>
      <c r="K34" s="32">
        <v>0</v>
      </c>
      <c r="L34" s="32"/>
      <c r="M34" s="50">
        <v>0</v>
      </c>
      <c r="N34" s="32"/>
      <c r="O34" s="32">
        <v>0</v>
      </c>
      <c r="P34" s="32"/>
      <c r="Q34" s="36">
        <f t="shared" si="0"/>
        <v>562500</v>
      </c>
      <c r="R34" s="32"/>
      <c r="S34" s="32">
        <v>9850</v>
      </c>
      <c r="T34" s="32"/>
      <c r="U34" s="32">
        <v>5067096750</v>
      </c>
      <c r="V34" s="32"/>
      <c r="W34" s="32">
        <v>5497795970</v>
      </c>
      <c r="X34" s="32"/>
      <c r="Y34" s="47">
        <f t="shared" si="1"/>
        <v>2.2372296011115973E-2</v>
      </c>
    </row>
    <row r="35" spans="1:28" ht="39.75" customHeight="1">
      <c r="A35" s="34" t="s">
        <v>414</v>
      </c>
      <c r="B35" s="35"/>
      <c r="C35" s="50">
        <v>0</v>
      </c>
      <c r="D35" s="50"/>
      <c r="E35" s="50">
        <v>0</v>
      </c>
      <c r="F35" s="50"/>
      <c r="G35" s="50">
        <v>0</v>
      </c>
      <c r="H35" s="32"/>
      <c r="I35" s="32">
        <v>1200000</v>
      </c>
      <c r="J35" s="32"/>
      <c r="K35" s="32">
        <v>3664134914</v>
      </c>
      <c r="L35" s="32"/>
      <c r="M35" s="32">
        <v>0</v>
      </c>
      <c r="N35" s="32"/>
      <c r="O35" s="32">
        <v>0</v>
      </c>
      <c r="P35" s="32"/>
      <c r="Q35" s="36">
        <f t="shared" si="0"/>
        <v>1200000</v>
      </c>
      <c r="R35" s="32"/>
      <c r="S35" s="36">
        <v>3829</v>
      </c>
      <c r="T35" s="32"/>
      <c r="U35" s="32">
        <v>3664134914</v>
      </c>
      <c r="V35" s="32"/>
      <c r="W35" s="32">
        <v>4559282197</v>
      </c>
      <c r="X35" s="32"/>
      <c r="Y35" s="47">
        <f t="shared" si="1"/>
        <v>1.8553182305434877E-2</v>
      </c>
    </row>
    <row r="36" spans="1:28" ht="39.75" customHeight="1">
      <c r="A36" s="34" t="s">
        <v>28</v>
      </c>
      <c r="B36" s="35"/>
      <c r="C36" s="50">
        <v>750000</v>
      </c>
      <c r="D36" s="50"/>
      <c r="E36" s="50">
        <v>2336869953</v>
      </c>
      <c r="F36" s="50"/>
      <c r="G36" s="50">
        <v>3296817075</v>
      </c>
      <c r="H36" s="32"/>
      <c r="I36" s="32">
        <v>0</v>
      </c>
      <c r="J36" s="32"/>
      <c r="K36" s="32">
        <v>0</v>
      </c>
      <c r="L36" s="32"/>
      <c r="M36" s="32">
        <v>0</v>
      </c>
      <c r="N36" s="32"/>
      <c r="O36" s="32">
        <v>0</v>
      </c>
      <c r="P36" s="32"/>
      <c r="Q36" s="36">
        <f t="shared" si="0"/>
        <v>750000</v>
      </c>
      <c r="R36" s="32"/>
      <c r="S36" s="36">
        <v>4919</v>
      </c>
      <c r="T36" s="32"/>
      <c r="U36" s="32">
        <v>2336869953</v>
      </c>
      <c r="V36" s="32"/>
      <c r="W36" s="32">
        <v>3660732099</v>
      </c>
      <c r="X36" s="32"/>
      <c r="Y36" s="47">
        <f t="shared" si="1"/>
        <v>1.4896693617428278E-2</v>
      </c>
    </row>
    <row r="37" spans="1:28" ht="39.75" customHeight="1">
      <c r="A37" s="34" t="s">
        <v>282</v>
      </c>
      <c r="B37" s="35"/>
      <c r="C37" s="50">
        <v>29600000</v>
      </c>
      <c r="D37" s="50"/>
      <c r="E37" s="50">
        <v>102777872158</v>
      </c>
      <c r="F37" s="50"/>
      <c r="G37" s="50">
        <v>107204850800</v>
      </c>
      <c r="H37" s="32"/>
      <c r="I37" s="32">
        <v>0</v>
      </c>
      <c r="J37" s="32"/>
      <c r="K37" s="32">
        <v>0</v>
      </c>
      <c r="L37" s="32"/>
      <c r="M37" s="32">
        <v>-29600000</v>
      </c>
      <c r="N37" s="32"/>
      <c r="O37" s="32">
        <v>-109995114688</v>
      </c>
      <c r="P37" s="32"/>
      <c r="Q37" s="36">
        <f t="shared" si="0"/>
        <v>0</v>
      </c>
      <c r="R37" s="32"/>
      <c r="S37" s="36">
        <v>0</v>
      </c>
      <c r="T37" s="32"/>
      <c r="U37" s="32">
        <v>0</v>
      </c>
      <c r="V37" s="32"/>
      <c r="W37" s="32">
        <v>0</v>
      </c>
      <c r="X37" s="32"/>
      <c r="Y37" s="47">
        <f t="shared" si="1"/>
        <v>0</v>
      </c>
      <c r="AB37" s="227"/>
    </row>
    <row r="38" spans="1:28" ht="39.75" customHeight="1">
      <c r="A38" s="34" t="s">
        <v>283</v>
      </c>
      <c r="B38" s="35"/>
      <c r="C38" s="50">
        <v>375000</v>
      </c>
      <c r="D38" s="50"/>
      <c r="E38" s="50">
        <v>6418174905</v>
      </c>
      <c r="F38" s="50"/>
      <c r="G38" s="50">
        <v>10083943875</v>
      </c>
      <c r="H38" s="32"/>
      <c r="I38" s="32">
        <v>0</v>
      </c>
      <c r="J38" s="32"/>
      <c r="K38" s="32">
        <v>0</v>
      </c>
      <c r="L38" s="32"/>
      <c r="M38" s="32">
        <v>-375000</v>
      </c>
      <c r="N38" s="32"/>
      <c r="O38" s="32">
        <v>-10102549113</v>
      </c>
      <c r="P38" s="32"/>
      <c r="Q38" s="36">
        <f t="shared" si="0"/>
        <v>0</v>
      </c>
      <c r="R38" s="32"/>
      <c r="S38" s="36">
        <v>0</v>
      </c>
      <c r="T38" s="32"/>
      <c r="U38" s="32">
        <v>0</v>
      </c>
      <c r="V38" s="32"/>
      <c r="W38" s="32">
        <v>0</v>
      </c>
      <c r="X38" s="32"/>
      <c r="Y38" s="47">
        <f t="shared" si="1"/>
        <v>0</v>
      </c>
    </row>
    <row r="39" spans="1:28" ht="39.75" customHeight="1">
      <c r="A39" s="34" t="s">
        <v>71</v>
      </c>
      <c r="B39" s="35"/>
      <c r="C39" s="50">
        <v>11570000</v>
      </c>
      <c r="D39" s="50"/>
      <c r="E39" s="50">
        <v>7744701637</v>
      </c>
      <c r="F39" s="50"/>
      <c r="G39" s="50">
        <v>11249082362</v>
      </c>
      <c r="H39" s="32"/>
      <c r="I39" s="32">
        <v>0</v>
      </c>
      <c r="J39" s="32"/>
      <c r="K39" s="32">
        <v>0</v>
      </c>
      <c r="L39" s="32"/>
      <c r="M39" s="32">
        <v>-11570000</v>
      </c>
      <c r="N39" s="32"/>
      <c r="O39" s="32">
        <v>-7744701637</v>
      </c>
      <c r="P39" s="32"/>
      <c r="Q39" s="36">
        <f t="shared" si="0"/>
        <v>0</v>
      </c>
      <c r="R39" s="32"/>
      <c r="S39" s="36">
        <v>0</v>
      </c>
      <c r="T39" s="32"/>
      <c r="U39" s="32">
        <v>0</v>
      </c>
      <c r="V39" s="32"/>
      <c r="W39" s="32">
        <v>0</v>
      </c>
      <c r="X39" s="32"/>
      <c r="Y39" s="47">
        <f t="shared" si="1"/>
        <v>0</v>
      </c>
    </row>
    <row r="40" spans="1:28" ht="39.75" customHeight="1">
      <c r="A40" s="34" t="s">
        <v>72</v>
      </c>
      <c r="B40" s="35"/>
      <c r="C40" s="50">
        <v>52000</v>
      </c>
      <c r="D40" s="50"/>
      <c r="E40" s="50">
        <v>29905053</v>
      </c>
      <c r="F40" s="50"/>
      <c r="G40" s="50">
        <v>47543961</v>
      </c>
      <c r="H40" s="32"/>
      <c r="I40" s="32">
        <v>0</v>
      </c>
      <c r="J40" s="32"/>
      <c r="K40" s="32">
        <v>0</v>
      </c>
      <c r="L40" s="32"/>
      <c r="M40" s="32">
        <v>-52000</v>
      </c>
      <c r="N40" s="32"/>
      <c r="O40" s="32">
        <v>-29905053</v>
      </c>
      <c r="P40" s="32"/>
      <c r="Q40" s="36">
        <f t="shared" si="0"/>
        <v>0</v>
      </c>
      <c r="R40" s="32"/>
      <c r="S40" s="36">
        <v>0</v>
      </c>
      <c r="T40" s="32"/>
      <c r="U40" s="32">
        <v>0</v>
      </c>
      <c r="V40" s="32"/>
      <c r="W40" s="32">
        <v>0</v>
      </c>
      <c r="X40" s="32"/>
      <c r="Y40" s="47">
        <f t="shared" si="1"/>
        <v>0</v>
      </c>
    </row>
    <row r="41" spans="1:28" ht="39.75" customHeight="1">
      <c r="A41" s="34" t="s">
        <v>264</v>
      </c>
      <c r="B41" s="35"/>
      <c r="C41" s="50">
        <v>0</v>
      </c>
      <c r="D41" s="50"/>
      <c r="E41" s="50">
        <v>0</v>
      </c>
      <c r="F41" s="50"/>
      <c r="G41" s="50">
        <v>0</v>
      </c>
      <c r="H41" s="32">
        <v>1000000</v>
      </c>
      <c r="I41" s="32">
        <v>1000000</v>
      </c>
      <c r="J41" s="32"/>
      <c r="K41" s="32">
        <v>8153978</v>
      </c>
      <c r="L41" s="32"/>
      <c r="M41" s="50">
        <v>-1000000</v>
      </c>
      <c r="N41" s="32"/>
      <c r="O41" s="32">
        <v>-8153978</v>
      </c>
      <c r="P41" s="32"/>
      <c r="Q41" s="36">
        <f t="shared" si="0"/>
        <v>0</v>
      </c>
      <c r="R41" s="32"/>
      <c r="S41" s="32">
        <v>0</v>
      </c>
      <c r="T41" s="32"/>
      <c r="U41" s="32">
        <v>0</v>
      </c>
      <c r="V41" s="32"/>
      <c r="W41" s="36">
        <v>0</v>
      </c>
      <c r="X41" s="32"/>
      <c r="Y41" s="47">
        <f t="shared" si="1"/>
        <v>0</v>
      </c>
    </row>
    <row r="42" spans="1:28" ht="39.75" customHeight="1">
      <c r="A42" s="34" t="s">
        <v>266</v>
      </c>
      <c r="B42" s="35"/>
      <c r="C42" s="50">
        <v>0</v>
      </c>
      <c r="D42" s="50"/>
      <c r="E42" s="50">
        <v>0</v>
      </c>
      <c r="F42" s="50"/>
      <c r="G42" s="50">
        <v>0</v>
      </c>
      <c r="H42" s="32"/>
      <c r="I42" s="32">
        <v>4891000</v>
      </c>
      <c r="J42" s="32"/>
      <c r="K42" s="32">
        <v>9963440785</v>
      </c>
      <c r="L42" s="32"/>
      <c r="M42" s="50">
        <v>-4891000</v>
      </c>
      <c r="N42" s="32"/>
      <c r="O42" s="32">
        <v>-9963440785</v>
      </c>
      <c r="P42" s="32"/>
      <c r="Q42" s="36">
        <f t="shared" si="0"/>
        <v>0</v>
      </c>
      <c r="R42" s="32"/>
      <c r="S42" s="32">
        <v>0</v>
      </c>
      <c r="T42" s="32"/>
      <c r="U42" s="32">
        <v>0</v>
      </c>
      <c r="V42" s="32"/>
      <c r="W42" s="32">
        <v>0</v>
      </c>
      <c r="X42" s="32"/>
      <c r="Y42" s="47">
        <f t="shared" si="1"/>
        <v>0</v>
      </c>
    </row>
    <row r="43" spans="1:28" ht="39.75" customHeight="1" thickBot="1">
      <c r="A43" s="34" t="s">
        <v>155</v>
      </c>
      <c r="B43" s="35"/>
      <c r="C43" s="50">
        <v>85021</v>
      </c>
      <c r="D43" s="50"/>
      <c r="E43" s="50">
        <v>904717863717</v>
      </c>
      <c r="F43" s="50"/>
      <c r="G43" s="50">
        <v>1511438041872</v>
      </c>
      <c r="H43" s="32"/>
      <c r="I43" s="32">
        <v>0</v>
      </c>
      <c r="J43" s="32"/>
      <c r="K43" s="32">
        <v>0</v>
      </c>
      <c r="L43" s="32"/>
      <c r="M43" s="50">
        <v>0</v>
      </c>
      <c r="N43" s="32"/>
      <c r="O43" s="33">
        <v>0</v>
      </c>
      <c r="P43" s="32"/>
      <c r="Q43" s="36">
        <f t="shared" si="0"/>
        <v>85021</v>
      </c>
      <c r="R43" s="32"/>
      <c r="S43" s="32"/>
      <c r="T43" s="32"/>
      <c r="U43" s="32">
        <v>904717863717</v>
      </c>
      <c r="V43" s="32"/>
      <c r="W43" s="32">
        <v>1730265771840</v>
      </c>
      <c r="X43" s="32"/>
      <c r="Y43" s="47">
        <f t="shared" si="1"/>
        <v>7.0410066573471859</v>
      </c>
    </row>
    <row r="44" spans="1:28" ht="39.75" customHeight="1" thickBot="1">
      <c r="A44" s="34"/>
      <c r="B44" s="35"/>
      <c r="C44" s="41">
        <f>SUM(C11:C43)</f>
        <v>11931635209</v>
      </c>
      <c r="D44" s="42"/>
      <c r="E44" s="41">
        <f>SUM(E11:E43)</f>
        <v>8247332436434</v>
      </c>
      <c r="F44" s="42"/>
      <c r="G44" s="41">
        <f>SUM(G11:G43)</f>
        <v>9903652294764</v>
      </c>
      <c r="H44" s="42"/>
      <c r="I44" s="41">
        <f>SUM(I11:I43)</f>
        <v>860444654</v>
      </c>
      <c r="J44" s="42"/>
      <c r="K44" s="41">
        <f>SUM(K11:K43)</f>
        <v>3862118655245</v>
      </c>
      <c r="L44" s="42"/>
      <c r="M44" s="41">
        <f>SUM(M11:M43)</f>
        <v>-1009817903</v>
      </c>
      <c r="N44" s="42"/>
      <c r="O44" s="89">
        <f>SUM(O11:O43)</f>
        <v>-1692551796576</v>
      </c>
      <c r="P44" s="42"/>
      <c r="Q44" s="41">
        <f>SUM(Q11:Q43)</f>
        <v>11782261960</v>
      </c>
      <c r="R44" s="42"/>
      <c r="S44" s="43"/>
      <c r="T44" s="42"/>
      <c r="U44" s="41">
        <f>SUM(U11:U43)</f>
        <v>9513937006390</v>
      </c>
      <c r="V44" s="42"/>
      <c r="W44" s="41">
        <f>SUM(W11:W43)</f>
        <v>11080089363814</v>
      </c>
      <c r="X44" s="42"/>
      <c r="Y44" s="48">
        <f>SUM(Y11:Y43)</f>
        <v>45.088439154438916</v>
      </c>
    </row>
    <row r="45" spans="1:28" ht="23.1" customHeight="1" thickTop="1">
      <c r="A45" s="38" t="s">
        <v>31</v>
      </c>
      <c r="B45" s="35"/>
      <c r="C45" s="39"/>
      <c r="D45" s="40"/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  <c r="Y45" s="150"/>
    </row>
    <row r="46" spans="1:28" ht="22.5" hidden="1">
      <c r="A46" s="36"/>
      <c r="B46" s="36"/>
      <c r="C46" s="36">
        <v>11931635209</v>
      </c>
      <c r="D46" s="36"/>
      <c r="E46" s="36">
        <v>8247332436434</v>
      </c>
      <c r="F46" s="36"/>
      <c r="G46" s="36">
        <v>9903652294764</v>
      </c>
      <c r="H46" s="36"/>
      <c r="I46" s="36">
        <v>860444654</v>
      </c>
      <c r="J46" s="36"/>
      <c r="K46" s="36">
        <v>3862118655245</v>
      </c>
      <c r="L46" s="36"/>
      <c r="M46" s="36">
        <v>-1009817903</v>
      </c>
      <c r="N46" s="36"/>
      <c r="O46" s="36">
        <v>-1692551796576</v>
      </c>
      <c r="P46" s="36"/>
      <c r="Q46" s="36">
        <f>C44+I44+M44</f>
        <v>11782261960</v>
      </c>
      <c r="R46" s="36"/>
      <c r="S46" s="36"/>
      <c r="T46" s="36"/>
      <c r="U46" s="36">
        <v>8606686236829</v>
      </c>
      <c r="V46" s="36"/>
      <c r="W46" s="36">
        <v>730801775625</v>
      </c>
      <c r="Y46" s="51">
        <v>38</v>
      </c>
    </row>
    <row r="47" spans="1:28" ht="22.5" hidden="1">
      <c r="A47" s="36"/>
      <c r="B47" s="36"/>
      <c r="C47" s="36">
        <f>C46-C44</f>
        <v>0</v>
      </c>
      <c r="D47" s="36"/>
      <c r="E47" s="36">
        <f>E46-E44</f>
        <v>0</v>
      </c>
      <c r="F47" s="36"/>
      <c r="G47" s="36">
        <f>G46-G44</f>
        <v>0</v>
      </c>
      <c r="H47" s="36"/>
      <c r="I47" s="36">
        <f>I46-I44</f>
        <v>0</v>
      </c>
      <c r="J47" s="36"/>
      <c r="K47" s="36">
        <f>K46-K44</f>
        <v>0</v>
      </c>
      <c r="L47" s="36"/>
      <c r="M47" s="36">
        <f>M46-M44</f>
        <v>0</v>
      </c>
      <c r="N47" s="36"/>
      <c r="O47" s="36">
        <f>O46-O44</f>
        <v>0</v>
      </c>
      <c r="P47" s="36"/>
      <c r="Q47" s="36">
        <f>Q46-Q44</f>
        <v>0</v>
      </c>
      <c r="R47" s="36"/>
      <c r="S47" s="36"/>
      <c r="T47" s="36"/>
      <c r="U47" s="36">
        <v>2532905844</v>
      </c>
      <c r="V47" s="36"/>
      <c r="W47" s="36">
        <v>9802673676</v>
      </c>
      <c r="Y47" s="51">
        <v>7.09</v>
      </c>
    </row>
    <row r="48" spans="1:28" ht="22.5" hidden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 t="s">
        <v>66</v>
      </c>
      <c r="P48" s="36"/>
      <c r="Q48" s="36"/>
      <c r="R48" s="36"/>
      <c r="S48" s="36"/>
      <c r="T48" s="36"/>
      <c r="U48" s="36">
        <v>904717863717</v>
      </c>
      <c r="V48" s="36"/>
      <c r="W48" s="36">
        <v>825547908123</v>
      </c>
      <c r="Y48" s="51">
        <v>0</v>
      </c>
    </row>
    <row r="49" spans="5:25" ht="22.5" hidden="1">
      <c r="E49" s="36"/>
      <c r="F49" s="36"/>
      <c r="G49" s="36"/>
      <c r="K49" s="36"/>
      <c r="O49" s="36" t="s">
        <v>66</v>
      </c>
      <c r="U49" s="36">
        <f>SUM(U46:U48)</f>
        <v>9513937006390</v>
      </c>
      <c r="V49" s="36"/>
      <c r="W49" s="36">
        <f>SUM(W46:W48)</f>
        <v>1566152357424</v>
      </c>
      <c r="Y49" s="51">
        <f>SUM(Y46:Y48)</f>
        <v>45.09</v>
      </c>
    </row>
    <row r="50" spans="5:25" ht="22.5" hidden="1">
      <c r="E50" s="36"/>
      <c r="F50" s="36"/>
      <c r="G50" s="36"/>
      <c r="U50" s="36">
        <f>U49-U44</f>
        <v>0</v>
      </c>
      <c r="V50" s="36"/>
      <c r="W50" s="36">
        <f>U49+W49</f>
        <v>11080089363814</v>
      </c>
      <c r="Y50" s="180">
        <f>Y49-Y44</f>
        <v>1.5608455610873762E-3</v>
      </c>
    </row>
    <row r="51" spans="5:25" ht="22.5">
      <c r="G51" s="36"/>
      <c r="W51" s="36">
        <f>W50-W44</f>
        <v>0</v>
      </c>
    </row>
    <row r="52" spans="5:25" ht="22.5">
      <c r="W52" s="36"/>
    </row>
  </sheetData>
  <sortState xmlns:xlrd2="http://schemas.microsoft.com/office/spreadsheetml/2017/richdata2" ref="A11:Y42">
    <sortCondition descending="1" ref="W11:W42"/>
  </sortState>
  <mergeCells count="20">
    <mergeCell ref="C7:Y7"/>
    <mergeCell ref="A1:Y1"/>
    <mergeCell ref="A2:Y2"/>
    <mergeCell ref="A3:Y3"/>
    <mergeCell ref="A9:A10"/>
    <mergeCell ref="I9:K9"/>
    <mergeCell ref="M9:O9"/>
    <mergeCell ref="U9:U10"/>
    <mergeCell ref="Q9:Q10"/>
    <mergeCell ref="E9:E10"/>
    <mergeCell ref="C9:C10"/>
    <mergeCell ref="A6:Y6"/>
    <mergeCell ref="A5:Y5"/>
    <mergeCell ref="Q8:Y8"/>
    <mergeCell ref="I8:O8"/>
    <mergeCell ref="C8:G8"/>
    <mergeCell ref="G9:G10"/>
    <mergeCell ref="W9:W10"/>
    <mergeCell ref="S9:S10"/>
    <mergeCell ref="Y9:Y10"/>
  </mergeCells>
  <pageMargins left="0.17" right="0.32" top="0.45" bottom="0.36" header="0.3" footer="0.3"/>
  <pageSetup paperSize="9" scale="31" fitToHeight="0" orientation="landscape" horizontalDpi="4294967295" verticalDpi="4294967295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L24"/>
  <sheetViews>
    <sheetView rightToLeft="1" view="pageBreakPreview" topLeftCell="K1" zoomScale="64" zoomScaleNormal="69" zoomScaleSheetLayoutView="64" workbookViewId="0">
      <selection activeCell="K20" sqref="A20:XFD24"/>
    </sheetView>
  </sheetViews>
  <sheetFormatPr defaultColWidth="9" defaultRowHeight="15.75"/>
  <cols>
    <col min="1" max="1" width="47" style="6" bestFit="1" customWidth="1"/>
    <col min="2" max="2" width="1.42578125" style="16" customWidth="1"/>
    <col min="3" max="3" width="15" style="6" customWidth="1"/>
    <col min="4" max="4" width="1.42578125" style="16" customWidth="1"/>
    <col min="5" max="5" width="20.85546875" style="6" customWidth="1"/>
    <col min="6" max="6" width="1.42578125" style="16" customWidth="1"/>
    <col min="7" max="7" width="18.5703125" style="6" customWidth="1"/>
    <col min="8" max="8" width="1.42578125" style="16" customWidth="1"/>
    <col min="9" max="9" width="15.5703125" style="6" customWidth="1"/>
    <col min="10" max="10" width="1.42578125" style="16" customWidth="1"/>
    <col min="11" max="11" width="13" style="6" customWidth="1"/>
    <col min="12" max="12" width="1.42578125" style="16" customWidth="1"/>
    <col min="13" max="13" width="13" style="45" customWidth="1"/>
    <col min="14" max="14" width="1.42578125" style="46" customWidth="1"/>
    <col min="15" max="15" width="24.85546875" style="45" bestFit="1" customWidth="1"/>
    <col min="16" max="16" width="1.42578125" style="46" customWidth="1"/>
    <col min="17" max="17" width="24.85546875" style="45" bestFit="1" customWidth="1"/>
    <col min="18" max="18" width="1.42578125" style="46" customWidth="1"/>
    <col min="19" max="19" width="13" style="45" customWidth="1"/>
    <col min="20" max="20" width="1.42578125" style="46" customWidth="1"/>
    <col min="21" max="21" width="22.42578125" style="45" bestFit="1" customWidth="1"/>
    <col min="22" max="22" width="1.42578125" style="46" customWidth="1"/>
    <col min="23" max="23" width="13" style="45" customWidth="1"/>
    <col min="24" max="24" width="1.42578125" style="46" customWidth="1"/>
    <col min="25" max="25" width="22" style="45" bestFit="1" customWidth="1"/>
    <col min="26" max="26" width="1.42578125" style="46" customWidth="1"/>
    <col min="27" max="27" width="13" style="45" customWidth="1"/>
    <col min="28" max="28" width="1.42578125" style="46" customWidth="1"/>
    <col min="29" max="29" width="15.85546875" style="45" bestFit="1" customWidth="1"/>
    <col min="30" max="30" width="1.42578125" style="46" customWidth="1"/>
    <col min="31" max="31" width="25" style="45" bestFit="1" customWidth="1"/>
    <col min="32" max="32" width="1.42578125" style="46" customWidth="1"/>
    <col min="33" max="33" width="25" style="45" bestFit="1" customWidth="1"/>
    <col min="34" max="34" width="1.42578125" style="46" customWidth="1"/>
    <col min="35" max="35" width="14.5703125" style="45" customWidth="1"/>
    <col min="36" max="36" width="1.42578125" style="2" customWidth="1"/>
    <col min="37" max="37" width="22.85546875" style="2" hidden="1" customWidth="1"/>
    <col min="38" max="38" width="13.28515625" style="2" bestFit="1" customWidth="1"/>
    <col min="39" max="16384" width="9" style="2"/>
  </cols>
  <sheetData>
    <row r="1" spans="1:38" ht="42.75" customHeight="1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</row>
    <row r="2" spans="1:38" ht="42.75" customHeight="1">
      <c r="A2" s="251" t="s">
        <v>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</row>
    <row r="3" spans="1:38" ht="42.75" customHeight="1">
      <c r="A3" s="247" t="str">
        <f>' سهام'!A3</f>
        <v>به تاریخ 30 دی 1404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</row>
    <row r="4" spans="1:38" ht="42.75" customHeight="1">
      <c r="A4" s="252" t="s">
        <v>169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</row>
    <row r="5" spans="1:38" ht="42.75" customHeight="1">
      <c r="C5" s="261" t="s">
        <v>167</v>
      </c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</row>
    <row r="6" spans="1:38" ht="42.75" customHeight="1" thickBot="1">
      <c r="B6" s="15"/>
      <c r="C6" s="263" t="s">
        <v>32</v>
      </c>
      <c r="D6" s="263"/>
      <c r="E6" s="263"/>
      <c r="F6" s="263"/>
      <c r="G6" s="263"/>
      <c r="H6" s="263"/>
      <c r="I6" s="263"/>
      <c r="J6" s="263"/>
      <c r="K6" s="263"/>
      <c r="L6" s="17"/>
      <c r="M6" s="255" t="s">
        <v>278</v>
      </c>
      <c r="N6" s="255"/>
      <c r="O6" s="255"/>
      <c r="P6" s="255"/>
      <c r="Q6" s="255"/>
      <c r="R6" s="30"/>
      <c r="S6" s="264" t="s">
        <v>4</v>
      </c>
      <c r="T6" s="264"/>
      <c r="U6" s="264"/>
      <c r="V6" s="264"/>
      <c r="W6" s="264"/>
      <c r="X6" s="264"/>
      <c r="Y6" s="264"/>
      <c r="Z6" s="59"/>
      <c r="AA6" s="255" t="s">
        <v>404</v>
      </c>
      <c r="AB6" s="255"/>
      <c r="AC6" s="255"/>
      <c r="AD6" s="255"/>
      <c r="AE6" s="255"/>
      <c r="AF6" s="255"/>
      <c r="AG6" s="255"/>
      <c r="AH6" s="255"/>
      <c r="AI6" s="255"/>
    </row>
    <row r="7" spans="1:38" ht="42.75" customHeight="1" thickBot="1">
      <c r="A7" s="262" t="s">
        <v>33</v>
      </c>
      <c r="B7" s="58"/>
      <c r="C7" s="256" t="s">
        <v>34</v>
      </c>
      <c r="D7" s="18"/>
      <c r="E7" s="258" t="s">
        <v>35</v>
      </c>
      <c r="F7" s="18"/>
      <c r="G7" s="259" t="s">
        <v>36</v>
      </c>
      <c r="H7" s="58"/>
      <c r="I7" s="256" t="s">
        <v>37</v>
      </c>
      <c r="J7" s="18"/>
      <c r="K7" s="258" t="s">
        <v>38</v>
      </c>
      <c r="L7" s="18"/>
      <c r="M7" s="254" t="s">
        <v>6</v>
      </c>
      <c r="N7" s="60"/>
      <c r="O7" s="254" t="s">
        <v>7</v>
      </c>
      <c r="P7" s="60"/>
      <c r="Q7" s="254" t="s">
        <v>8</v>
      </c>
      <c r="R7" s="60"/>
      <c r="S7" s="253" t="s">
        <v>9</v>
      </c>
      <c r="T7" s="253"/>
      <c r="U7" s="253"/>
      <c r="V7" s="31"/>
      <c r="W7" s="253" t="s">
        <v>10</v>
      </c>
      <c r="X7" s="253"/>
      <c r="Y7" s="253"/>
      <c r="Z7" s="31"/>
      <c r="AA7" s="254" t="s">
        <v>6</v>
      </c>
      <c r="AB7" s="60"/>
      <c r="AC7" s="265" t="s">
        <v>39</v>
      </c>
      <c r="AD7" s="60"/>
      <c r="AE7" s="254" t="s">
        <v>7</v>
      </c>
      <c r="AF7" s="60"/>
      <c r="AG7" s="254" t="s">
        <v>8</v>
      </c>
      <c r="AH7" s="60"/>
      <c r="AI7" s="265" t="s">
        <v>40</v>
      </c>
    </row>
    <row r="8" spans="1:38" s="3" customFormat="1" ht="42.75" customHeight="1" thickBot="1">
      <c r="A8" s="263"/>
      <c r="B8" s="58"/>
      <c r="C8" s="257"/>
      <c r="D8" s="18"/>
      <c r="E8" s="257"/>
      <c r="F8" s="18"/>
      <c r="G8" s="260"/>
      <c r="H8" s="58"/>
      <c r="I8" s="257"/>
      <c r="J8" s="18"/>
      <c r="K8" s="257"/>
      <c r="L8" s="18"/>
      <c r="M8" s="255"/>
      <c r="N8" s="60"/>
      <c r="O8" s="255"/>
      <c r="P8" s="60"/>
      <c r="Q8" s="255"/>
      <c r="R8" s="60"/>
      <c r="S8" s="61" t="s">
        <v>6</v>
      </c>
      <c r="T8" s="31"/>
      <c r="U8" s="61" t="s">
        <v>13</v>
      </c>
      <c r="V8" s="31"/>
      <c r="W8" s="61" t="s">
        <v>6</v>
      </c>
      <c r="X8" s="31"/>
      <c r="Y8" s="61" t="s">
        <v>14</v>
      </c>
      <c r="Z8" s="31"/>
      <c r="AA8" s="255"/>
      <c r="AB8" s="60"/>
      <c r="AC8" s="266"/>
      <c r="AD8" s="60"/>
      <c r="AE8" s="255"/>
      <c r="AF8" s="60"/>
      <c r="AG8" s="255"/>
      <c r="AH8" s="60"/>
      <c r="AI8" s="266"/>
    </row>
    <row r="9" spans="1:38" ht="42.75" customHeight="1">
      <c r="A9" s="23" t="s">
        <v>69</v>
      </c>
      <c r="B9" s="56"/>
      <c r="C9" s="57" t="s">
        <v>42</v>
      </c>
      <c r="D9" s="19"/>
      <c r="E9" s="57" t="s">
        <v>42</v>
      </c>
      <c r="F9" s="19"/>
      <c r="G9" s="57" t="s">
        <v>284</v>
      </c>
      <c r="H9" s="19"/>
      <c r="I9" s="57" t="s">
        <v>285</v>
      </c>
      <c r="J9" s="19"/>
      <c r="K9" s="64">
        <v>18</v>
      </c>
      <c r="L9" s="21"/>
      <c r="M9" s="36">
        <v>2433600</v>
      </c>
      <c r="N9" s="32"/>
      <c r="O9" s="36">
        <v>4233584717338</v>
      </c>
      <c r="P9" s="32"/>
      <c r="Q9" s="36">
        <v>4472476471610</v>
      </c>
      <c r="R9" s="32"/>
      <c r="S9" s="36">
        <v>229500</v>
      </c>
      <c r="T9" s="32"/>
      <c r="U9" s="36">
        <v>432951817962</v>
      </c>
      <c r="V9" s="32"/>
      <c r="W9" s="36">
        <v>0</v>
      </c>
      <c r="X9" s="32"/>
      <c r="Y9" s="36">
        <v>0</v>
      </c>
      <c r="Z9" s="32"/>
      <c r="AA9" s="36">
        <f t="shared" ref="AA9:AA17" si="0">M9+S9+W9</f>
        <v>2663100</v>
      </c>
      <c r="AB9" s="32"/>
      <c r="AC9" s="36">
        <v>1899563</v>
      </c>
      <c r="AD9" s="32"/>
      <c r="AE9" s="36">
        <v>4666536535300</v>
      </c>
      <c r="AF9" s="32"/>
      <c r="AG9" s="36">
        <v>5055058648788</v>
      </c>
      <c r="AH9" s="32"/>
      <c r="AI9" s="47">
        <f t="shared" ref="AI9:AI17" si="1">AG9/$AK$9*100</f>
        <v>20.570655779399008</v>
      </c>
      <c r="AK9" s="32">
        <v>24574124923380</v>
      </c>
    </row>
    <row r="10" spans="1:38" ht="42.75" customHeight="1">
      <c r="A10" s="23" t="s">
        <v>65</v>
      </c>
      <c r="B10" s="56"/>
      <c r="C10" s="57" t="s">
        <v>66</v>
      </c>
      <c r="D10" s="19"/>
      <c r="E10" s="57" t="s">
        <v>66</v>
      </c>
      <c r="F10" s="19"/>
      <c r="G10" s="57" t="s">
        <v>67</v>
      </c>
      <c r="H10" s="19"/>
      <c r="I10" s="57" t="s">
        <v>68</v>
      </c>
      <c r="J10" s="19"/>
      <c r="K10" s="64">
        <v>23</v>
      </c>
      <c r="L10" s="21"/>
      <c r="M10" s="36">
        <v>2000000</v>
      </c>
      <c r="N10" s="32"/>
      <c r="O10" s="36">
        <v>2000000000000</v>
      </c>
      <c r="P10" s="32"/>
      <c r="Q10" s="36">
        <v>1999275065704</v>
      </c>
      <c r="R10" s="32"/>
      <c r="S10" s="36">
        <v>0</v>
      </c>
      <c r="T10" s="32"/>
      <c r="U10" s="36">
        <v>0</v>
      </c>
      <c r="V10" s="32"/>
      <c r="W10" s="36">
        <v>0</v>
      </c>
      <c r="X10" s="32"/>
      <c r="Y10" s="36">
        <v>0</v>
      </c>
      <c r="Z10" s="32"/>
      <c r="AA10" s="36">
        <f t="shared" si="0"/>
        <v>2000000</v>
      </c>
      <c r="AB10" s="32"/>
      <c r="AC10" s="36">
        <v>1000181.25</v>
      </c>
      <c r="AD10" s="32"/>
      <c r="AE10" s="36">
        <v>2000000000000</v>
      </c>
      <c r="AF10" s="32"/>
      <c r="AG10" s="36">
        <v>1999275065704</v>
      </c>
      <c r="AH10" s="32"/>
      <c r="AI10" s="47">
        <f t="shared" si="1"/>
        <v>8.135691797521039</v>
      </c>
    </row>
    <row r="11" spans="1:38" ht="42.75" customHeight="1">
      <c r="A11" s="23" t="s">
        <v>45</v>
      </c>
      <c r="B11" s="56"/>
      <c r="C11" s="57" t="s">
        <v>42</v>
      </c>
      <c r="D11" s="19"/>
      <c r="E11" s="57" t="s">
        <v>42</v>
      </c>
      <c r="F11" s="19"/>
      <c r="G11" s="57" t="s">
        <v>46</v>
      </c>
      <c r="H11" s="19"/>
      <c r="I11" s="57" t="s">
        <v>47</v>
      </c>
      <c r="J11" s="19"/>
      <c r="K11" s="64">
        <v>23</v>
      </c>
      <c r="L11" s="21"/>
      <c r="M11" s="36">
        <v>940000</v>
      </c>
      <c r="N11" s="32"/>
      <c r="O11" s="36">
        <v>940057316176</v>
      </c>
      <c r="P11" s="32"/>
      <c r="Q11" s="36">
        <v>939488875000</v>
      </c>
      <c r="R11" s="32"/>
      <c r="S11" s="36">
        <v>1000000</v>
      </c>
      <c r="T11" s="32"/>
      <c r="U11" s="36">
        <v>1017200388128</v>
      </c>
      <c r="V11" s="32"/>
      <c r="W11" s="36">
        <v>-840000</v>
      </c>
      <c r="X11" s="32"/>
      <c r="Y11" s="36">
        <v>-840076776076</v>
      </c>
      <c r="Z11" s="32"/>
      <c r="AA11" s="36">
        <f t="shared" si="0"/>
        <v>1100000</v>
      </c>
      <c r="AB11" s="32"/>
      <c r="AC11" s="36">
        <v>1000000</v>
      </c>
      <c r="AD11" s="32"/>
      <c r="AE11" s="36">
        <v>1100100540100</v>
      </c>
      <c r="AF11" s="32"/>
      <c r="AG11" s="36">
        <v>1099401875000</v>
      </c>
      <c r="AH11" s="32"/>
      <c r="AI11" s="47">
        <f t="shared" si="1"/>
        <v>4.4738190207294872</v>
      </c>
    </row>
    <row r="12" spans="1:38" ht="42.75" customHeight="1">
      <c r="A12" s="23" t="s">
        <v>54</v>
      </c>
      <c r="B12" s="56"/>
      <c r="C12" s="57" t="s">
        <v>42</v>
      </c>
      <c r="D12" s="19"/>
      <c r="E12" s="57" t="s">
        <v>42</v>
      </c>
      <c r="F12" s="19"/>
      <c r="G12" s="57" t="s">
        <v>55</v>
      </c>
      <c r="H12" s="19"/>
      <c r="I12" s="57" t="s">
        <v>56</v>
      </c>
      <c r="J12" s="19"/>
      <c r="K12" s="64">
        <v>23</v>
      </c>
      <c r="L12" s="21"/>
      <c r="M12" s="36">
        <v>1097900</v>
      </c>
      <c r="N12" s="32"/>
      <c r="O12" s="36">
        <v>1098069063651</v>
      </c>
      <c r="P12" s="32"/>
      <c r="Q12" s="36">
        <v>1097303016875</v>
      </c>
      <c r="R12" s="32"/>
      <c r="S12" s="36">
        <v>0</v>
      </c>
      <c r="T12" s="32"/>
      <c r="U12" s="36">
        <v>0</v>
      </c>
      <c r="V12" s="32"/>
      <c r="W12" s="36">
        <v>0</v>
      </c>
      <c r="X12" s="32"/>
      <c r="Y12" s="36">
        <v>0</v>
      </c>
      <c r="Z12" s="32"/>
      <c r="AA12" s="36">
        <f t="shared" si="0"/>
        <v>1097900</v>
      </c>
      <c r="AB12" s="32"/>
      <c r="AC12" s="36">
        <v>1000000</v>
      </c>
      <c r="AD12" s="32"/>
      <c r="AE12" s="36">
        <v>1098069063651</v>
      </c>
      <c r="AF12" s="32"/>
      <c r="AG12" s="36">
        <v>1097303016875</v>
      </c>
      <c r="AH12" s="32"/>
      <c r="AI12" s="47">
        <f t="shared" si="1"/>
        <v>4.4652780935080942</v>
      </c>
    </row>
    <row r="13" spans="1:38" ht="42.75" customHeight="1">
      <c r="A13" s="23" t="s">
        <v>58</v>
      </c>
      <c r="B13" s="56"/>
      <c r="C13" s="57" t="s">
        <v>42</v>
      </c>
      <c r="D13" s="19"/>
      <c r="E13" s="57" t="s">
        <v>42</v>
      </c>
      <c r="F13" s="19"/>
      <c r="G13" s="57" t="s">
        <v>59</v>
      </c>
      <c r="H13" s="19"/>
      <c r="I13" s="57" t="s">
        <v>60</v>
      </c>
      <c r="J13" s="19"/>
      <c r="K13" s="64">
        <v>23</v>
      </c>
      <c r="L13" s="21"/>
      <c r="M13" s="36">
        <v>1000000</v>
      </c>
      <c r="N13" s="32"/>
      <c r="O13" s="36">
        <v>999506294454</v>
      </c>
      <c r="P13" s="32"/>
      <c r="Q13" s="36">
        <v>999818750000</v>
      </c>
      <c r="R13" s="32"/>
      <c r="S13" s="36">
        <v>0</v>
      </c>
      <c r="T13" s="32"/>
      <c r="U13" s="36">
        <v>0</v>
      </c>
      <c r="V13" s="32"/>
      <c r="W13" s="36">
        <v>0</v>
      </c>
      <c r="X13" s="32"/>
      <c r="Y13" s="36">
        <v>0</v>
      </c>
      <c r="Z13" s="32"/>
      <c r="AA13" s="36">
        <f t="shared" si="0"/>
        <v>1000000</v>
      </c>
      <c r="AB13" s="32"/>
      <c r="AC13" s="36">
        <v>1000000</v>
      </c>
      <c r="AD13" s="32"/>
      <c r="AE13" s="36">
        <v>999506294454</v>
      </c>
      <c r="AF13" s="32"/>
      <c r="AG13" s="36">
        <v>999818750000</v>
      </c>
      <c r="AH13" s="32"/>
      <c r="AI13" s="47">
        <f t="shared" si="1"/>
        <v>4.0685833294872094</v>
      </c>
    </row>
    <row r="14" spans="1:38" ht="42.75" customHeight="1">
      <c r="A14" s="23" t="s">
        <v>62</v>
      </c>
      <c r="B14" s="56"/>
      <c r="C14" s="57" t="s">
        <v>42</v>
      </c>
      <c r="D14" s="19"/>
      <c r="E14" s="57" t="s">
        <v>42</v>
      </c>
      <c r="F14" s="19"/>
      <c r="G14" s="57" t="s">
        <v>63</v>
      </c>
      <c r="H14" s="19"/>
      <c r="I14" s="57" t="s">
        <v>64</v>
      </c>
      <c r="J14" s="19"/>
      <c r="K14" s="64">
        <v>23</v>
      </c>
      <c r="L14" s="21"/>
      <c r="M14" s="36">
        <v>500000</v>
      </c>
      <c r="N14" s="32"/>
      <c r="O14" s="36">
        <v>500000000000</v>
      </c>
      <c r="P14" s="32"/>
      <c r="Q14" s="36">
        <v>499728125000</v>
      </c>
      <c r="R14" s="32"/>
      <c r="S14" s="36">
        <v>0</v>
      </c>
      <c r="T14" s="32"/>
      <c r="U14" s="36">
        <v>0</v>
      </c>
      <c r="V14" s="32"/>
      <c r="W14" s="36">
        <v>0</v>
      </c>
      <c r="X14" s="32"/>
      <c r="Y14" s="36">
        <v>0</v>
      </c>
      <c r="Z14" s="32"/>
      <c r="AA14" s="36">
        <f t="shared" si="0"/>
        <v>500000</v>
      </c>
      <c r="AB14" s="32"/>
      <c r="AC14" s="36">
        <v>1000000</v>
      </c>
      <c r="AD14" s="32"/>
      <c r="AE14" s="36">
        <v>500000000000</v>
      </c>
      <c r="AF14" s="32"/>
      <c r="AG14" s="36">
        <v>499728125000</v>
      </c>
      <c r="AH14" s="32"/>
      <c r="AI14" s="47">
        <f t="shared" si="1"/>
        <v>2.0335541003315853</v>
      </c>
    </row>
    <row r="15" spans="1:38" ht="42.75" customHeight="1">
      <c r="A15" s="23" t="s">
        <v>48</v>
      </c>
      <c r="B15" s="56"/>
      <c r="C15" s="57" t="s">
        <v>42</v>
      </c>
      <c r="D15" s="19"/>
      <c r="E15" s="57" t="s">
        <v>42</v>
      </c>
      <c r="F15" s="19"/>
      <c r="G15" s="57" t="s">
        <v>49</v>
      </c>
      <c r="H15" s="19"/>
      <c r="I15" s="57" t="s">
        <v>50</v>
      </c>
      <c r="J15" s="19"/>
      <c r="K15" s="64">
        <v>23</v>
      </c>
      <c r="L15" s="21"/>
      <c r="M15" s="36">
        <v>275100</v>
      </c>
      <c r="N15" s="32"/>
      <c r="O15" s="36">
        <v>275171440933</v>
      </c>
      <c r="P15" s="32"/>
      <c r="Q15" s="36">
        <v>274950414375</v>
      </c>
      <c r="R15" s="32"/>
      <c r="S15" s="36">
        <v>0</v>
      </c>
      <c r="T15" s="32"/>
      <c r="U15" s="36">
        <v>0</v>
      </c>
      <c r="V15" s="32"/>
      <c r="W15" s="36">
        <v>0</v>
      </c>
      <c r="X15" s="32"/>
      <c r="Y15" s="36">
        <v>0</v>
      </c>
      <c r="Z15" s="32"/>
      <c r="AA15" s="36">
        <f t="shared" si="0"/>
        <v>275100</v>
      </c>
      <c r="AB15" s="32"/>
      <c r="AC15" s="36">
        <v>1000000</v>
      </c>
      <c r="AD15" s="32"/>
      <c r="AE15" s="36">
        <v>275171440933</v>
      </c>
      <c r="AF15" s="32"/>
      <c r="AG15" s="36">
        <v>274950414375</v>
      </c>
      <c r="AH15" s="32"/>
      <c r="AI15" s="47">
        <f t="shared" si="1"/>
        <v>1.1188614660024383</v>
      </c>
    </row>
    <row r="16" spans="1:38" ht="42.75" customHeight="1">
      <c r="A16" s="23" t="s">
        <v>41</v>
      </c>
      <c r="B16" s="56"/>
      <c r="C16" s="57" t="s">
        <v>42</v>
      </c>
      <c r="D16" s="19"/>
      <c r="E16" s="57" t="s">
        <v>42</v>
      </c>
      <c r="F16" s="19"/>
      <c r="G16" s="57" t="s">
        <v>43</v>
      </c>
      <c r="H16" s="19"/>
      <c r="I16" s="57" t="s">
        <v>44</v>
      </c>
      <c r="J16" s="19"/>
      <c r="K16" s="64">
        <v>23</v>
      </c>
      <c r="L16" s="21"/>
      <c r="M16" s="32">
        <v>200000</v>
      </c>
      <c r="N16" s="32"/>
      <c r="O16" s="32">
        <v>200031250000</v>
      </c>
      <c r="P16" s="32"/>
      <c r="Q16" s="32">
        <v>199891250000</v>
      </c>
      <c r="R16" s="32"/>
      <c r="S16" s="36">
        <v>0</v>
      </c>
      <c r="T16" s="32"/>
      <c r="U16" s="36">
        <v>0</v>
      </c>
      <c r="V16" s="32"/>
      <c r="W16" s="36">
        <v>0</v>
      </c>
      <c r="X16" s="32"/>
      <c r="Y16" s="36">
        <v>0</v>
      </c>
      <c r="Z16" s="32"/>
      <c r="AA16" s="36">
        <f t="shared" si="0"/>
        <v>200000</v>
      </c>
      <c r="AB16" s="32"/>
      <c r="AC16" s="32">
        <v>1000000</v>
      </c>
      <c r="AD16" s="32"/>
      <c r="AE16" s="32">
        <v>200031250000</v>
      </c>
      <c r="AF16" s="32"/>
      <c r="AG16" s="32">
        <v>199891250000</v>
      </c>
      <c r="AH16" s="32"/>
      <c r="AI16" s="47">
        <f t="shared" si="1"/>
        <v>0.81342164013263396</v>
      </c>
      <c r="AL16" s="181"/>
    </row>
    <row r="17" spans="1:35" ht="42.75" customHeight="1" thickBot="1">
      <c r="A17" s="23" t="s">
        <v>51</v>
      </c>
      <c r="B17" s="56"/>
      <c r="C17" s="57" t="s">
        <v>42</v>
      </c>
      <c r="D17" s="19"/>
      <c r="E17" s="57" t="s">
        <v>42</v>
      </c>
      <c r="F17" s="19"/>
      <c r="G17" s="57" t="s">
        <v>52</v>
      </c>
      <c r="H17" s="19"/>
      <c r="I17" s="57" t="s">
        <v>53</v>
      </c>
      <c r="J17" s="19"/>
      <c r="K17" s="64">
        <v>23</v>
      </c>
      <c r="L17" s="21"/>
      <c r="M17" s="36">
        <v>1100000</v>
      </c>
      <c r="N17" s="32"/>
      <c r="O17" s="36">
        <v>1100035625000</v>
      </c>
      <c r="P17" s="32"/>
      <c r="Q17" s="36">
        <v>1099401875000</v>
      </c>
      <c r="R17" s="32"/>
      <c r="S17" s="36">
        <v>0</v>
      </c>
      <c r="T17" s="32"/>
      <c r="U17" s="36">
        <v>0</v>
      </c>
      <c r="V17" s="32"/>
      <c r="W17" s="36">
        <v>-1100000</v>
      </c>
      <c r="X17" s="32"/>
      <c r="Y17" s="36">
        <v>-1100035625000</v>
      </c>
      <c r="Z17" s="32"/>
      <c r="AA17" s="36">
        <f t="shared" si="0"/>
        <v>0</v>
      </c>
      <c r="AB17" s="32"/>
      <c r="AC17" s="36">
        <v>1000000</v>
      </c>
      <c r="AD17" s="32"/>
      <c r="AE17" s="36">
        <v>0</v>
      </c>
      <c r="AF17" s="32"/>
      <c r="AG17" s="36">
        <v>0</v>
      </c>
      <c r="AH17" s="32"/>
      <c r="AI17" s="47">
        <f t="shared" si="1"/>
        <v>0</v>
      </c>
    </row>
    <row r="18" spans="1:35" ht="42.75" customHeight="1" thickBot="1">
      <c r="A18" s="23"/>
      <c r="B18" s="56"/>
      <c r="C18" s="57"/>
      <c r="D18" s="19"/>
      <c r="E18" s="57"/>
      <c r="F18" s="19"/>
      <c r="G18" s="57"/>
      <c r="H18" s="19"/>
      <c r="I18" s="57"/>
      <c r="J18" s="19"/>
      <c r="K18" s="20"/>
      <c r="L18" s="21"/>
      <c r="M18" s="37">
        <f>SUM(M9:M17)</f>
        <v>9546600</v>
      </c>
      <c r="N18" s="32"/>
      <c r="O18" s="37">
        <f>SUM(O9:O17)</f>
        <v>11346455707552</v>
      </c>
      <c r="P18" s="32"/>
      <c r="Q18" s="37">
        <f>SUM(Q9:Q17)</f>
        <v>11582333843564</v>
      </c>
      <c r="R18" s="32"/>
      <c r="S18" s="37">
        <f>SUM(S9:S17)</f>
        <v>1229500</v>
      </c>
      <c r="T18" s="32"/>
      <c r="U18" s="37">
        <f>SUM(U9:U17)</f>
        <v>1450152206090</v>
      </c>
      <c r="V18" s="32"/>
      <c r="W18" s="37">
        <f>SUM(W9:W17)</f>
        <v>-1940000</v>
      </c>
      <c r="X18" s="32"/>
      <c r="Y18" s="37">
        <f>SUM(Y9:Y17)</f>
        <v>-1940112401076</v>
      </c>
      <c r="Z18" s="32"/>
      <c r="AA18" s="37">
        <f>SUM(AA9:AA17)</f>
        <v>8836100</v>
      </c>
      <c r="AB18" s="32"/>
      <c r="AC18" s="32"/>
      <c r="AD18" s="32"/>
      <c r="AE18" s="37">
        <f>SUM(AE9:AE17)</f>
        <v>10839415124438</v>
      </c>
      <c r="AF18" s="32"/>
      <c r="AG18" s="37">
        <f>SUM(AG9:AG17)</f>
        <v>11225427145742</v>
      </c>
      <c r="AH18" s="32"/>
      <c r="AI18" s="66">
        <f>SUM(AI9:AI17)</f>
        <v>45.679865227111492</v>
      </c>
    </row>
    <row r="19" spans="1:35" ht="23.1" customHeight="1" thickTop="1">
      <c r="A19" s="9" t="s">
        <v>31</v>
      </c>
      <c r="B19" s="53"/>
      <c r="C19" s="10"/>
      <c r="D19" s="54"/>
      <c r="E19" s="10"/>
      <c r="F19" s="54"/>
      <c r="G19" s="7"/>
      <c r="H19" s="55"/>
      <c r="I19" s="7"/>
      <c r="J19" s="55"/>
      <c r="K19" s="8"/>
      <c r="L19" s="52"/>
      <c r="M19" s="62"/>
      <c r="N19" s="63"/>
      <c r="O19" s="62"/>
      <c r="P19" s="63"/>
      <c r="Q19" s="62"/>
      <c r="R19" s="63"/>
      <c r="S19" s="62"/>
      <c r="T19" s="63"/>
      <c r="U19" s="62"/>
      <c r="V19" s="63"/>
      <c r="W19" s="62"/>
      <c r="X19" s="63"/>
      <c r="Y19" s="62"/>
      <c r="Z19" s="63"/>
      <c r="AA19" s="62"/>
      <c r="AB19" s="63"/>
      <c r="AC19" s="62"/>
      <c r="AD19" s="63"/>
      <c r="AE19" s="62"/>
      <c r="AF19" s="63"/>
      <c r="AG19" s="62"/>
      <c r="AH19" s="63"/>
      <c r="AI19" s="62"/>
    </row>
    <row r="20" spans="1:35" ht="22.5" hidden="1">
      <c r="M20" s="36">
        <v>9546600</v>
      </c>
      <c r="N20" s="36"/>
      <c r="O20" s="36">
        <v>11346455707552</v>
      </c>
      <c r="P20" s="36"/>
      <c r="Q20" s="36">
        <v>11582333843564</v>
      </c>
      <c r="R20" s="36"/>
      <c r="S20" s="36">
        <v>1229500</v>
      </c>
      <c r="T20" s="36"/>
      <c r="U20" s="36">
        <v>1450152206090</v>
      </c>
      <c r="V20" s="36"/>
      <c r="W20" s="36">
        <v>-1940000</v>
      </c>
      <c r="X20" s="36"/>
      <c r="Y20" s="45">
        <v>-1940112401076</v>
      </c>
      <c r="Z20" s="36"/>
      <c r="AA20" s="36">
        <f>M18+S18+W18</f>
        <v>8836100</v>
      </c>
      <c r="AB20" s="36"/>
      <c r="AC20" s="36"/>
      <c r="AD20" s="36"/>
      <c r="AE20" s="36">
        <v>6172878589138</v>
      </c>
      <c r="AF20" s="36"/>
      <c r="AG20" s="36">
        <v>-2510092184</v>
      </c>
      <c r="AH20" s="36"/>
      <c r="AI20" s="47">
        <v>45.68</v>
      </c>
    </row>
    <row r="21" spans="1:35" ht="22.5" hidden="1">
      <c r="M21" s="36">
        <f>M20-M18</f>
        <v>0</v>
      </c>
      <c r="N21" s="36"/>
      <c r="O21" s="36">
        <f>O20-O18</f>
        <v>0</v>
      </c>
      <c r="P21" s="36"/>
      <c r="Q21" s="36">
        <f>Q20-Q18</f>
        <v>0</v>
      </c>
      <c r="R21" s="36"/>
      <c r="S21" s="36">
        <f>S20-S18</f>
        <v>0</v>
      </c>
      <c r="T21" s="36"/>
      <c r="U21" s="36">
        <f>U20-U18</f>
        <v>0</v>
      </c>
      <c r="V21" s="36"/>
      <c r="W21" s="36">
        <f>W20-W18</f>
        <v>0</v>
      </c>
      <c r="X21" s="36"/>
      <c r="Y21" s="36">
        <f>Y20-Y18</f>
        <v>0</v>
      </c>
      <c r="Z21" s="36"/>
      <c r="AA21" s="36">
        <f>AA20-AA18</f>
        <v>0</v>
      </c>
      <c r="AB21" s="36"/>
      <c r="AC21" s="36"/>
      <c r="AD21" s="36"/>
      <c r="AE21" s="36">
        <v>4666536535300</v>
      </c>
      <c r="AF21" s="36"/>
      <c r="AG21" s="36">
        <v>388522113488</v>
      </c>
      <c r="AH21" s="36"/>
      <c r="AI21" s="47">
        <f>AI20-AI18</f>
        <v>1.3477288850793911E-4</v>
      </c>
    </row>
    <row r="22" spans="1:35" ht="22.5" hidden="1"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>
        <f>SUM(AE20:AE21)</f>
        <v>10839415124438</v>
      </c>
      <c r="AF22" s="36"/>
      <c r="AG22" s="36">
        <f>AG20+AG21</f>
        <v>386012021304</v>
      </c>
      <c r="AH22" s="36"/>
      <c r="AI22" s="36"/>
    </row>
    <row r="23" spans="1:35" ht="22.5" hidden="1"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>
        <f>AE22-AE18</f>
        <v>0</v>
      </c>
      <c r="AF23" s="36"/>
      <c r="AG23" s="36">
        <f>AE22+AG22</f>
        <v>11225427145742</v>
      </c>
      <c r="AH23" s="36"/>
      <c r="AI23" s="36"/>
    </row>
    <row r="24" spans="1:35" ht="22.5" hidden="1"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>
        <f>AG23-AG18</f>
        <v>0</v>
      </c>
      <c r="AH24" s="36"/>
      <c r="AI24" s="36"/>
    </row>
  </sheetData>
  <sortState xmlns:xlrd2="http://schemas.microsoft.com/office/spreadsheetml/2017/richdata2" ref="A9:AI17">
    <sortCondition descending="1" ref="AG9:AG17"/>
  </sortState>
  <mergeCells count="25">
    <mergeCell ref="AG7:AG8"/>
    <mergeCell ref="S6:Y6"/>
    <mergeCell ref="AA6:AI6"/>
    <mergeCell ref="C6:K6"/>
    <mergeCell ref="M6:Q6"/>
    <mergeCell ref="AI7:AI8"/>
    <mergeCell ref="AA7:AA8"/>
    <mergeCell ref="AE7:AE8"/>
    <mergeCell ref="AC7:AC8"/>
    <mergeCell ref="A1:AI1"/>
    <mergeCell ref="A2:AI2"/>
    <mergeCell ref="A3:AI3"/>
    <mergeCell ref="A4:AI4"/>
    <mergeCell ref="S7:U7"/>
    <mergeCell ref="W7:Y7"/>
    <mergeCell ref="Q7:Q8"/>
    <mergeCell ref="C7:C8"/>
    <mergeCell ref="E7:E8"/>
    <mergeCell ref="K7:K8"/>
    <mergeCell ref="I7:I8"/>
    <mergeCell ref="G7:G8"/>
    <mergeCell ref="C5:AI5"/>
    <mergeCell ref="A7:A8"/>
    <mergeCell ref="M7:M8"/>
    <mergeCell ref="O7:O8"/>
  </mergeCells>
  <pageMargins left="0.7" right="0.7" top="0.75" bottom="0.75" header="0.3" footer="0.3"/>
  <pageSetup paperSize="9" scale="37" fitToHeight="0" orientation="landscape" horizontalDpi="4294967295" verticalDpi="4294967295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sheetPr codeName="Sheet6"/>
  <dimension ref="A1:I19"/>
  <sheetViews>
    <sheetView rightToLeft="1" view="pageBreakPreview" topLeftCell="A3" zoomScale="60" zoomScaleNormal="100" workbookViewId="0">
      <selection activeCell="G11" sqref="G11"/>
    </sheetView>
  </sheetViews>
  <sheetFormatPr defaultRowHeight="18"/>
  <cols>
    <col min="1" max="1" width="47.28515625" bestFit="1" customWidth="1"/>
    <col min="2" max="2" width="1.42578125" customWidth="1"/>
    <col min="3" max="3" width="22" customWidth="1"/>
    <col min="4" max="4" width="1.42578125" customWidth="1"/>
    <col min="5" max="5" width="30.28515625" customWidth="1"/>
    <col min="6" max="6" width="1.42578125" customWidth="1"/>
    <col min="7" max="7" width="27.42578125" customWidth="1"/>
    <col min="8" max="8" width="1.42578125" customWidth="1"/>
    <col min="9" max="9" width="34.140625" bestFit="1" customWidth="1"/>
    <col min="10" max="10" width="1.42578125" customWidth="1"/>
  </cols>
  <sheetData>
    <row r="1" spans="1:9" ht="38.25" customHeight="1">
      <c r="A1" s="247" t="s">
        <v>0</v>
      </c>
      <c r="B1" s="247"/>
      <c r="C1" s="247"/>
      <c r="D1" s="247"/>
      <c r="E1" s="247"/>
      <c r="F1" s="247"/>
      <c r="G1" s="247"/>
      <c r="H1" s="247"/>
      <c r="I1" s="247"/>
    </row>
    <row r="2" spans="1:9" ht="38.25" customHeight="1">
      <c r="A2" s="247" t="s">
        <v>2</v>
      </c>
      <c r="B2" s="247"/>
      <c r="C2" s="247"/>
      <c r="D2" s="247"/>
      <c r="E2" s="247"/>
      <c r="F2" s="247"/>
      <c r="G2" s="247"/>
      <c r="H2" s="247"/>
      <c r="I2" s="247"/>
    </row>
    <row r="3" spans="1:9" ht="38.25" customHeight="1">
      <c r="A3" s="247" t="str">
        <f>' سهام'!A3</f>
        <v>به تاریخ 30 دی 1404</v>
      </c>
      <c r="B3" s="247"/>
      <c r="C3" s="247"/>
      <c r="D3" s="247"/>
      <c r="E3" s="247"/>
      <c r="F3" s="247"/>
      <c r="G3" s="247"/>
      <c r="H3" s="247"/>
      <c r="I3" s="247"/>
    </row>
    <row r="4" spans="1:9" ht="38.25" customHeight="1">
      <c r="A4" s="80"/>
      <c r="B4" s="80"/>
      <c r="C4" s="80"/>
      <c r="D4" s="80"/>
      <c r="E4" s="80"/>
      <c r="F4" s="80"/>
      <c r="G4" s="80"/>
      <c r="H4" s="80"/>
      <c r="I4" s="80"/>
    </row>
    <row r="5" spans="1:9" ht="39" customHeight="1">
      <c r="A5" s="250" t="s">
        <v>73</v>
      </c>
      <c r="B5" s="250"/>
      <c r="C5" s="250"/>
      <c r="D5" s="250"/>
      <c r="E5" s="250"/>
      <c r="F5" s="250"/>
      <c r="G5" s="250"/>
      <c r="H5" s="250"/>
      <c r="I5" s="250"/>
    </row>
    <row r="6" spans="1:9" ht="39" customHeight="1">
      <c r="A6" s="250" t="s">
        <v>74</v>
      </c>
      <c r="B6" s="250"/>
      <c r="C6" s="250"/>
      <c r="D6" s="250"/>
      <c r="E6" s="250"/>
      <c r="F6" s="250"/>
      <c r="G6" s="250"/>
      <c r="H6" s="250"/>
      <c r="I6" s="250"/>
    </row>
    <row r="7" spans="1:9" ht="39.75" customHeight="1">
      <c r="A7" s="81"/>
      <c r="B7" s="81"/>
      <c r="C7" s="270" t="s">
        <v>167</v>
      </c>
      <c r="D7" s="270"/>
      <c r="E7" s="270"/>
      <c r="F7" s="270"/>
      <c r="G7" s="270"/>
      <c r="H7" s="270"/>
      <c r="I7" s="270"/>
    </row>
    <row r="8" spans="1:9" ht="39.75" customHeight="1" thickBot="1">
      <c r="A8" s="82"/>
      <c r="B8" s="82"/>
      <c r="C8" s="239" t="s">
        <v>404</v>
      </c>
      <c r="D8" s="239"/>
      <c r="E8" s="239"/>
      <c r="F8" s="239"/>
      <c r="G8" s="239"/>
      <c r="H8" s="239"/>
      <c r="I8" s="239"/>
    </row>
    <row r="9" spans="1:9" ht="26.25" customHeight="1">
      <c r="A9" s="267" t="s">
        <v>75</v>
      </c>
      <c r="B9" s="72"/>
      <c r="C9" s="268" t="s">
        <v>6</v>
      </c>
      <c r="D9" s="83"/>
      <c r="E9" s="269" t="s">
        <v>76</v>
      </c>
      <c r="F9" s="84"/>
      <c r="G9" s="269" t="s">
        <v>77</v>
      </c>
      <c r="H9" s="84"/>
      <c r="I9" s="269" t="s">
        <v>78</v>
      </c>
    </row>
    <row r="10" spans="1:9" ht="27" thickBot="1">
      <c r="A10" s="255"/>
      <c r="B10" s="72"/>
      <c r="C10" s="264"/>
      <c r="D10" s="83"/>
      <c r="E10" s="266"/>
      <c r="F10" s="84"/>
      <c r="G10" s="266"/>
      <c r="H10" s="84"/>
      <c r="I10" s="266"/>
    </row>
    <row r="11" spans="1:9" ht="37.5" customHeight="1">
      <c r="A11" s="34" t="s">
        <v>69</v>
      </c>
      <c r="B11" s="34"/>
      <c r="C11" s="36">
        <v>2663100</v>
      </c>
      <c r="D11" s="36"/>
      <c r="E11" s="36">
        <v>1885611</v>
      </c>
      <c r="F11" s="36"/>
      <c r="G11" s="36">
        <v>1899563</v>
      </c>
      <c r="H11" s="36"/>
      <c r="I11" s="36">
        <f>Table5[[#This Row],[2433600]]*Table5[[#This Row],[Column4]]</f>
        <v>5058726225300</v>
      </c>
    </row>
    <row r="12" spans="1:9" ht="37.5" customHeight="1">
      <c r="A12" s="34" t="s">
        <v>54</v>
      </c>
      <c r="B12" s="34"/>
      <c r="C12" s="36">
        <v>1097900</v>
      </c>
      <c r="D12" s="36"/>
      <c r="E12" s="36">
        <v>919867</v>
      </c>
      <c r="F12" s="36"/>
      <c r="G12" s="36">
        <v>1000000</v>
      </c>
      <c r="H12" s="36"/>
      <c r="I12" s="36">
        <f>Table5[[#This Row],[2433600]]*Table5[[#This Row],[Column4]]</f>
        <v>1097900000000</v>
      </c>
    </row>
    <row r="13" spans="1:9" ht="37.5" customHeight="1">
      <c r="A13" s="34" t="s">
        <v>58</v>
      </c>
      <c r="B13" s="34"/>
      <c r="C13" s="36">
        <v>1000000</v>
      </c>
      <c r="D13" s="36"/>
      <c r="E13" s="36">
        <v>1000000</v>
      </c>
      <c r="F13" s="36"/>
      <c r="G13" s="36">
        <v>1000000</v>
      </c>
      <c r="H13" s="36"/>
      <c r="I13" s="36">
        <f>Table5[[#This Row],[2433600]]*Table5[[#This Row],[Column4]]</f>
        <v>1000000000000</v>
      </c>
    </row>
    <row r="14" spans="1:9" ht="37.5" customHeight="1">
      <c r="A14" s="34" t="s">
        <v>45</v>
      </c>
      <c r="B14" s="34"/>
      <c r="C14" s="36">
        <v>1100000</v>
      </c>
      <c r="D14" s="36"/>
      <c r="E14" s="36">
        <v>1000000</v>
      </c>
      <c r="F14" s="36"/>
      <c r="G14" s="36">
        <v>1000000</v>
      </c>
      <c r="H14" s="36"/>
      <c r="I14" s="36">
        <f>Table5[[#This Row],[2433600]]*Table5[[#This Row],[Column4]]</f>
        <v>1100000000000</v>
      </c>
    </row>
    <row r="15" spans="1:9" ht="37.5" customHeight="1">
      <c r="A15" s="34" t="s">
        <v>62</v>
      </c>
      <c r="B15" s="34"/>
      <c r="C15" s="36">
        <v>500000</v>
      </c>
      <c r="D15" s="36"/>
      <c r="E15" s="36">
        <v>945690</v>
      </c>
      <c r="F15" s="36"/>
      <c r="G15" s="36">
        <v>1000000</v>
      </c>
      <c r="H15" s="36"/>
      <c r="I15" s="36">
        <f>Table5[[#This Row],[2433600]]*Table5[[#This Row],[Column4]]</f>
        <v>500000000000</v>
      </c>
    </row>
    <row r="16" spans="1:9" ht="37.5" customHeight="1">
      <c r="A16" s="34" t="s">
        <v>48</v>
      </c>
      <c r="B16" s="34"/>
      <c r="C16" s="36">
        <v>275100</v>
      </c>
      <c r="D16" s="36"/>
      <c r="E16" s="36">
        <v>1000000</v>
      </c>
      <c r="F16" s="36"/>
      <c r="G16" s="36">
        <v>1000000</v>
      </c>
      <c r="H16" s="36"/>
      <c r="I16" s="36">
        <f>Table5[[#This Row],[2433600]]*Table5[[#This Row],[Column4]]</f>
        <v>275100000000</v>
      </c>
    </row>
    <row r="17" spans="1:9" ht="37.5" customHeight="1" thickBot="1">
      <c r="A17" s="34" t="s">
        <v>41</v>
      </c>
      <c r="B17" s="34"/>
      <c r="C17" s="33">
        <v>200000</v>
      </c>
      <c r="D17" s="36"/>
      <c r="E17" s="36">
        <v>1000000</v>
      </c>
      <c r="F17" s="36"/>
      <c r="G17" s="36">
        <v>1000000</v>
      </c>
      <c r="H17" s="36"/>
      <c r="I17" s="33">
        <f>Table5[[#This Row],[2433600]]*Table5[[#This Row],[Column4]]</f>
        <v>200000000000</v>
      </c>
    </row>
    <row r="18" spans="1:9" ht="39.75" customHeight="1" thickBot="1">
      <c r="A18" s="85" t="s">
        <v>31</v>
      </c>
      <c r="B18" s="76"/>
      <c r="C18" s="89">
        <f>SUBTOTAL(109,Table5[[#All],[2433600]])</f>
        <v>6836100</v>
      </c>
      <c r="D18" s="43"/>
      <c r="E18" s="86"/>
      <c r="F18" s="86"/>
      <c r="G18" s="86"/>
      <c r="H18" s="86"/>
      <c r="I18" s="90">
        <f>SUBTOTAL(109,Table5[[#All],[4315491753704.0000]])</f>
        <v>9231726225300</v>
      </c>
    </row>
    <row r="19" spans="1:9" ht="18.75" thickTop="1">
      <c r="A19" s="82"/>
      <c r="B19" s="82"/>
      <c r="C19" s="82"/>
      <c r="D19" s="82"/>
      <c r="E19" s="87"/>
      <c r="F19" s="87"/>
      <c r="G19" s="82"/>
      <c r="H19" s="82"/>
      <c r="I19" s="88"/>
    </row>
  </sheetData>
  <mergeCells count="12">
    <mergeCell ref="C7:I7"/>
    <mergeCell ref="C8:I8"/>
    <mergeCell ref="A6:I6"/>
    <mergeCell ref="A1:I1"/>
    <mergeCell ref="A2:I2"/>
    <mergeCell ref="A3:I3"/>
    <mergeCell ref="A5:I5"/>
    <mergeCell ref="A9:A10"/>
    <mergeCell ref="C9:C10"/>
    <mergeCell ref="E9:E10"/>
    <mergeCell ref="G9:G10"/>
    <mergeCell ref="I9:I10"/>
  </mergeCells>
  <pageMargins left="0.7" right="0.7" top="0.75" bottom="0.75" header="0.3" footer="0.3"/>
  <pageSetup paperSize="9" scale="53" orientation="portrait" r:id="rId1"/>
  <headerFooter differentOddEven="1" differentFirst="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21"/>
  <sheetViews>
    <sheetView rightToLeft="1" view="pageBreakPreview" topLeftCell="A5" zoomScale="60" zoomScaleNormal="73" workbookViewId="0">
      <selection activeCell="A18" sqref="A18:XFD19"/>
    </sheetView>
  </sheetViews>
  <sheetFormatPr defaultColWidth="9" defaultRowHeight="15.75"/>
  <cols>
    <col min="1" max="1" width="28.5703125" style="26" customWidth="1"/>
    <col min="2" max="2" width="1.42578125" style="27" customWidth="1"/>
    <col min="3" max="3" width="32.42578125" style="26" customWidth="1"/>
    <col min="4" max="4" width="1.42578125" style="27" customWidth="1"/>
    <col min="5" max="5" width="27.85546875" style="26" customWidth="1"/>
    <col min="6" max="6" width="1.42578125" style="27" customWidth="1"/>
    <col min="7" max="7" width="28.28515625" style="26" customWidth="1"/>
    <col min="8" max="8" width="1.42578125" style="27" customWidth="1"/>
    <col min="9" max="9" width="29.5703125" style="26" customWidth="1"/>
    <col min="10" max="10" width="1.42578125" style="14" customWidth="1"/>
    <col min="11" max="11" width="24.28515625" style="5" customWidth="1"/>
    <col min="12" max="12" width="1.42578125" style="1" customWidth="1"/>
    <col min="13" max="13" width="22.42578125" style="1" hidden="1" customWidth="1"/>
    <col min="14" max="16384" width="9" style="1"/>
  </cols>
  <sheetData>
    <row r="1" spans="1:13" ht="39" customHeight="1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3" ht="39" customHeight="1">
      <c r="A2" s="251" t="s">
        <v>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3" ht="39" customHeight="1">
      <c r="A3" s="247" t="str">
        <f>' سهام'!A3</f>
        <v>به تاریخ 30 دی 1404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spans="1:13" ht="39" customHeight="1">
      <c r="A4" s="69"/>
      <c r="B4" s="69"/>
      <c r="C4" s="69"/>
      <c r="D4" s="69"/>
      <c r="E4" s="69"/>
      <c r="F4" s="69"/>
      <c r="G4" s="69"/>
      <c r="H4" s="69"/>
      <c r="I4" s="69"/>
      <c r="J4" s="67"/>
      <c r="K4" s="67"/>
    </row>
    <row r="5" spans="1:13" ht="39" customHeight="1">
      <c r="A5" s="252" t="s">
        <v>177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</row>
    <row r="6" spans="1:13" ht="39" customHeight="1">
      <c r="A6" s="70"/>
      <c r="B6" s="71"/>
      <c r="C6" s="271" t="s">
        <v>167</v>
      </c>
      <c r="D6" s="271"/>
      <c r="E6" s="271"/>
      <c r="F6" s="271"/>
      <c r="G6" s="271"/>
      <c r="H6" s="271"/>
      <c r="I6" s="271"/>
      <c r="J6" s="271"/>
      <c r="K6" s="271"/>
    </row>
    <row r="7" spans="1:13" ht="39" customHeight="1" thickBot="1">
      <c r="A7" s="72"/>
      <c r="B7" s="60"/>
      <c r="C7" s="73" t="s">
        <v>278</v>
      </c>
      <c r="D7" s="60"/>
      <c r="E7" s="264" t="s">
        <v>4</v>
      </c>
      <c r="F7" s="264"/>
      <c r="G7" s="264"/>
      <c r="H7" s="59"/>
      <c r="I7" s="263" t="s">
        <v>404</v>
      </c>
      <c r="J7" s="263"/>
      <c r="K7" s="263"/>
    </row>
    <row r="8" spans="1:13" ht="39" customHeight="1" thickBot="1">
      <c r="A8" s="73" t="s">
        <v>80</v>
      </c>
      <c r="B8" s="60"/>
      <c r="C8" s="74" t="s">
        <v>81</v>
      </c>
      <c r="D8" s="60"/>
      <c r="E8" s="61" t="s">
        <v>82</v>
      </c>
      <c r="F8" s="31"/>
      <c r="G8" s="61" t="s">
        <v>83</v>
      </c>
      <c r="H8" s="31"/>
      <c r="I8" s="73" t="s">
        <v>81</v>
      </c>
      <c r="J8" s="58"/>
      <c r="K8" s="68" t="s">
        <v>79</v>
      </c>
    </row>
    <row r="9" spans="1:13" ht="39" customHeight="1">
      <c r="A9" s="34" t="s">
        <v>172</v>
      </c>
      <c r="B9" s="75"/>
      <c r="C9" s="36">
        <v>952487264005</v>
      </c>
      <c r="D9" s="32"/>
      <c r="E9" s="36">
        <v>958208606404</v>
      </c>
      <c r="F9" s="32"/>
      <c r="G9" s="36">
        <v>-962317436212</v>
      </c>
      <c r="H9" s="32"/>
      <c r="I9" s="36">
        <f>C9+E9+G9</f>
        <v>948378434197</v>
      </c>
      <c r="J9" s="21"/>
      <c r="K9" s="20">
        <f>I9/$M$9*100</f>
        <v>3.8592561776012864</v>
      </c>
      <c r="M9" s="32">
        <v>24574124923380</v>
      </c>
    </row>
    <row r="10" spans="1:13" ht="39" customHeight="1">
      <c r="A10" s="34" t="s">
        <v>171</v>
      </c>
      <c r="B10" s="75"/>
      <c r="C10" s="36">
        <v>110124702743</v>
      </c>
      <c r="D10" s="32"/>
      <c r="E10" s="36">
        <v>3571241045</v>
      </c>
      <c r="F10" s="32"/>
      <c r="G10" s="36">
        <v>-2150375000</v>
      </c>
      <c r="H10" s="32"/>
      <c r="I10" s="36">
        <f t="shared" ref="I10:I15" si="0">C10+E10+G10</f>
        <v>111545568788</v>
      </c>
      <c r="J10" s="21"/>
      <c r="K10" s="20">
        <f t="shared" ref="K10:K15" si="1">I10/$M$9*100</f>
        <v>0.45391471369088199</v>
      </c>
    </row>
    <row r="11" spans="1:13" ht="39" customHeight="1">
      <c r="A11" s="34" t="s">
        <v>175</v>
      </c>
      <c r="B11" s="75"/>
      <c r="C11" s="36">
        <v>5487548</v>
      </c>
      <c r="D11" s="32"/>
      <c r="E11" s="36">
        <v>5721</v>
      </c>
      <c r="F11" s="32"/>
      <c r="G11" s="36">
        <v>0</v>
      </c>
      <c r="H11" s="32"/>
      <c r="I11" s="36">
        <f t="shared" si="0"/>
        <v>5493269</v>
      </c>
      <c r="J11" s="21"/>
      <c r="K11" s="20">
        <f t="shared" si="1"/>
        <v>2.235387431750892E-5</v>
      </c>
    </row>
    <row r="12" spans="1:13" ht="39" customHeight="1">
      <c r="A12" s="34" t="s">
        <v>176</v>
      </c>
      <c r="B12" s="75"/>
      <c r="C12" s="36">
        <v>279782142938</v>
      </c>
      <c r="D12" s="32"/>
      <c r="E12" s="36">
        <v>283987606971</v>
      </c>
      <c r="F12" s="32"/>
      <c r="G12" s="36">
        <v>-563769375000</v>
      </c>
      <c r="H12" s="32"/>
      <c r="I12" s="36">
        <f t="shared" si="0"/>
        <v>374909</v>
      </c>
      <c r="J12" s="21"/>
      <c r="K12" s="20">
        <f t="shared" si="1"/>
        <v>1.5256250270108656E-6</v>
      </c>
    </row>
    <row r="13" spans="1:13" ht="39" customHeight="1">
      <c r="A13" s="34" t="s">
        <v>173</v>
      </c>
      <c r="B13" s="75"/>
      <c r="C13" s="36">
        <v>419421312</v>
      </c>
      <c r="D13" s="32"/>
      <c r="E13" s="36">
        <v>236778223889</v>
      </c>
      <c r="F13" s="32"/>
      <c r="G13" s="36">
        <v>-237001803600</v>
      </c>
      <c r="H13" s="32"/>
      <c r="I13" s="36">
        <f t="shared" si="0"/>
        <v>195841601</v>
      </c>
      <c r="J13" s="21"/>
      <c r="K13" s="20">
        <f t="shared" si="1"/>
        <v>7.9694231884397599E-4</v>
      </c>
    </row>
    <row r="14" spans="1:13" ht="39" customHeight="1">
      <c r="A14" s="34" t="s">
        <v>170</v>
      </c>
      <c r="B14" s="75"/>
      <c r="C14" s="36">
        <v>800059857631</v>
      </c>
      <c r="D14" s="32"/>
      <c r="E14" s="36">
        <v>20712574755</v>
      </c>
      <c r="F14" s="32"/>
      <c r="G14" s="36">
        <v>-20770375000</v>
      </c>
      <c r="H14" s="32"/>
      <c r="I14" s="36">
        <f t="shared" si="0"/>
        <v>800002057386</v>
      </c>
      <c r="J14" s="21"/>
      <c r="K14" s="20">
        <f t="shared" si="1"/>
        <v>3.2554650872832194</v>
      </c>
    </row>
    <row r="15" spans="1:13" ht="39" customHeight="1" thickBot="1">
      <c r="A15" s="34" t="s">
        <v>415</v>
      </c>
      <c r="B15" s="75"/>
      <c r="C15" s="33">
        <v>10606931185</v>
      </c>
      <c r="D15" s="32"/>
      <c r="E15" s="33">
        <v>964651</v>
      </c>
      <c r="F15" s="32"/>
      <c r="G15" s="33">
        <v>-10000350000</v>
      </c>
      <c r="H15" s="32"/>
      <c r="I15" s="36">
        <f t="shared" si="0"/>
        <v>607545836</v>
      </c>
      <c r="J15" s="21"/>
      <c r="K15" s="20">
        <f t="shared" si="1"/>
        <v>2.4722989644362738E-3</v>
      </c>
    </row>
    <row r="16" spans="1:13" ht="39" customHeight="1" thickBot="1">
      <c r="A16" s="34"/>
      <c r="B16" s="75"/>
      <c r="C16" s="37">
        <f>SUM(C9:C15)</f>
        <v>2153485807362</v>
      </c>
      <c r="D16" s="32"/>
      <c r="E16" s="37">
        <f>SUM(E9:E15)</f>
        <v>1503259223436</v>
      </c>
      <c r="F16" s="32"/>
      <c r="G16" s="37">
        <f>SUM(G9:G15)</f>
        <v>-1796009714812</v>
      </c>
      <c r="H16" s="32"/>
      <c r="I16" s="37">
        <f>SUM(I9:I15)</f>
        <v>1860735315986</v>
      </c>
      <c r="J16" s="21"/>
      <c r="K16" s="22">
        <f>SUM(K9:K15)</f>
        <v>7.5719290993580124</v>
      </c>
    </row>
    <row r="17" spans="1:11" ht="23.1" customHeight="1" thickTop="1">
      <c r="A17" s="76" t="s">
        <v>31</v>
      </c>
      <c r="B17" s="77"/>
      <c r="C17" s="62"/>
      <c r="D17" s="63"/>
      <c r="E17" s="78"/>
      <c r="F17" s="78"/>
      <c r="G17" s="78"/>
      <c r="H17" s="63"/>
      <c r="I17" s="62"/>
      <c r="J17" s="52"/>
      <c r="K17" s="4"/>
    </row>
    <row r="18" spans="1:11" ht="22.5" hidden="1">
      <c r="C18" s="36">
        <v>2153485807362</v>
      </c>
      <c r="D18" s="36"/>
      <c r="E18" s="36"/>
      <c r="F18" s="36"/>
      <c r="G18" s="36"/>
      <c r="H18" s="36"/>
      <c r="I18" s="36">
        <v>1860735315986</v>
      </c>
      <c r="K18" s="20">
        <v>7.57</v>
      </c>
    </row>
    <row r="19" spans="1:11" ht="22.5" hidden="1">
      <c r="C19" s="36">
        <f>C18-C16</f>
        <v>0</v>
      </c>
      <c r="D19" s="36"/>
      <c r="E19" s="36"/>
      <c r="F19" s="36"/>
      <c r="G19" s="36"/>
      <c r="H19" s="36"/>
      <c r="I19" s="36">
        <f>I18-I16</f>
        <v>0</v>
      </c>
      <c r="K19" s="20">
        <f>K18-K16</f>
        <v>-1.9290993580121096E-3</v>
      </c>
    </row>
    <row r="20" spans="1:11" ht="22.5">
      <c r="C20" s="36"/>
      <c r="D20" s="36"/>
      <c r="E20" s="36"/>
      <c r="F20" s="36"/>
      <c r="G20" s="36"/>
      <c r="H20" s="36"/>
      <c r="I20" s="36"/>
    </row>
    <row r="21" spans="1:11" ht="31.5">
      <c r="C21" s="36"/>
      <c r="D21" s="36"/>
      <c r="E21" s="36"/>
      <c r="F21" s="36"/>
      <c r="G21" s="36"/>
      <c r="H21" s="36"/>
      <c r="I21" s="79"/>
      <c r="K21" s="20"/>
    </row>
  </sheetData>
  <sortState xmlns:xlrd2="http://schemas.microsoft.com/office/spreadsheetml/2017/richdata2" ref="A9:K15">
    <sortCondition descending="1" ref="I9:I15"/>
  </sortState>
  <mergeCells count="7">
    <mergeCell ref="E7:G7"/>
    <mergeCell ref="I7:K7"/>
    <mergeCell ref="A1:K1"/>
    <mergeCell ref="A2:K2"/>
    <mergeCell ref="A3:K3"/>
    <mergeCell ref="A5:K5"/>
    <mergeCell ref="C6:K6"/>
  </mergeCells>
  <pageMargins left="0.7" right="0.7" top="0.75" bottom="0.75" header="0.3" footer="0.3"/>
  <pageSetup paperSize="9" scale="74" orientation="landscape" horizontalDpi="4294967295" verticalDpi="4294967295" r:id="rId1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W16"/>
  <sheetViews>
    <sheetView rightToLeft="1" tabSelected="1" view="pageBreakPreview" zoomScale="60" zoomScaleNormal="106" workbookViewId="0">
      <selection activeCell="A14" sqref="A14:XFD15"/>
    </sheetView>
  </sheetViews>
  <sheetFormatPr defaultColWidth="9" defaultRowHeight="18"/>
  <cols>
    <col min="1" max="1" width="102.140625" style="97" customWidth="1"/>
    <col min="2" max="2" width="1.42578125" style="98" customWidth="1"/>
    <col min="3" max="3" width="28" style="91" customWidth="1"/>
    <col min="4" max="4" width="1.42578125" style="99" customWidth="1"/>
    <col min="5" max="5" width="30.28515625" style="91" customWidth="1"/>
    <col min="6" max="6" width="1.42578125" style="99" customWidth="1"/>
    <col min="7" max="7" width="31.42578125" style="91" customWidth="1"/>
    <col min="8" max="8" width="1.42578125" style="99" customWidth="1"/>
    <col min="9" max="9" width="32.7109375" style="91" customWidth="1"/>
    <col min="10" max="10" width="1.42578125" style="92" customWidth="1"/>
    <col min="11" max="11" width="19.28515625" style="92" hidden="1" customWidth="1"/>
    <col min="12" max="23" width="13" style="92" customWidth="1"/>
    <col min="24" max="24" width="9" style="92" customWidth="1"/>
    <col min="25" max="16384" width="9" style="92"/>
  </cols>
  <sheetData>
    <row r="1" spans="1:23" ht="39" customHeight="1">
      <c r="A1" s="247" t="s">
        <v>0</v>
      </c>
      <c r="B1" s="247"/>
      <c r="C1" s="247"/>
      <c r="D1" s="247"/>
      <c r="E1" s="247"/>
      <c r="F1" s="247"/>
      <c r="G1" s="247"/>
      <c r="H1" s="247"/>
      <c r="I1" s="247"/>
    </row>
    <row r="2" spans="1:23" ht="39" customHeight="1">
      <c r="A2" s="247" t="s">
        <v>84</v>
      </c>
      <c r="B2" s="247"/>
      <c r="C2" s="247"/>
      <c r="D2" s="247"/>
      <c r="E2" s="247"/>
      <c r="F2" s="247"/>
      <c r="G2" s="247"/>
      <c r="H2" s="247"/>
      <c r="I2" s="247"/>
    </row>
    <row r="3" spans="1:23" ht="39" customHeight="1">
      <c r="A3" s="247" t="s">
        <v>405</v>
      </c>
      <c r="B3" s="247"/>
      <c r="C3" s="247"/>
      <c r="D3" s="247"/>
      <c r="E3" s="247"/>
      <c r="F3" s="247"/>
      <c r="G3" s="247"/>
      <c r="H3" s="247"/>
      <c r="I3" s="247"/>
    </row>
    <row r="4" spans="1:23" ht="39" customHeight="1">
      <c r="A4" s="80"/>
      <c r="B4" s="80"/>
      <c r="C4" s="80"/>
      <c r="D4" s="80"/>
      <c r="E4" s="80"/>
      <c r="F4" s="80"/>
      <c r="G4" s="80"/>
      <c r="H4" s="80"/>
      <c r="I4" s="80"/>
    </row>
    <row r="5" spans="1:23" ht="39" customHeight="1">
      <c r="A5" s="250" t="s">
        <v>180</v>
      </c>
      <c r="B5" s="250"/>
      <c r="C5" s="250"/>
      <c r="D5" s="250"/>
      <c r="E5" s="250"/>
      <c r="F5" s="250"/>
      <c r="G5" s="250"/>
      <c r="H5" s="250"/>
      <c r="I5" s="250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3" ht="39" customHeight="1">
      <c r="A6" s="65"/>
      <c r="B6" s="65"/>
      <c r="C6" s="270" t="s">
        <v>167</v>
      </c>
      <c r="D6" s="270"/>
      <c r="E6" s="270"/>
      <c r="F6" s="270"/>
      <c r="G6" s="270"/>
      <c r="H6" s="270"/>
      <c r="I6" s="270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3" ht="39" customHeight="1" thickBot="1">
      <c r="A7" s="61" t="s">
        <v>85</v>
      </c>
      <c r="B7" s="31"/>
      <c r="C7" s="61" t="s">
        <v>86</v>
      </c>
      <c r="D7" s="31"/>
      <c r="E7" s="61" t="s">
        <v>81</v>
      </c>
      <c r="F7" s="31"/>
      <c r="G7" s="61" t="s">
        <v>87</v>
      </c>
      <c r="H7" s="31"/>
      <c r="I7" s="61" t="s">
        <v>88</v>
      </c>
    </row>
    <row r="8" spans="1:23" ht="39" customHeight="1">
      <c r="A8" s="34" t="s">
        <v>178</v>
      </c>
      <c r="B8" s="32"/>
      <c r="C8" s="102" t="s">
        <v>181</v>
      </c>
      <c r="D8" s="32"/>
      <c r="E8" s="36">
        <f>'درآمد سرمایه گذاری در سهام'!S299</f>
        <v>1653243523596</v>
      </c>
      <c r="F8" s="32"/>
      <c r="G8" s="47">
        <f>E8/$E$12*100</f>
        <v>60.293878681481495</v>
      </c>
      <c r="H8" s="51"/>
      <c r="I8" s="47">
        <f>E8/$K$8*100</f>
        <v>6.8581277269223806</v>
      </c>
      <c r="K8" s="92">
        <v>24106339068402</v>
      </c>
    </row>
    <row r="9" spans="1:23" ht="39" customHeight="1">
      <c r="A9" s="34" t="s">
        <v>90</v>
      </c>
      <c r="B9" s="32"/>
      <c r="C9" s="102" t="s">
        <v>89</v>
      </c>
      <c r="D9" s="32"/>
      <c r="E9" s="36">
        <f>'درآمد سرمایه گذاری در اوراق بها'!S25</f>
        <v>905704800019</v>
      </c>
      <c r="F9" s="32"/>
      <c r="G9" s="47">
        <f>E9/$E$12*100</f>
        <v>33.031101924295584</v>
      </c>
      <c r="H9" s="51"/>
      <c r="I9" s="47">
        <f>E9/$K$8*100</f>
        <v>3.7571229602680556</v>
      </c>
    </row>
    <row r="10" spans="1:23" ht="39" customHeight="1">
      <c r="A10" s="34" t="s">
        <v>179</v>
      </c>
      <c r="B10" s="32"/>
      <c r="C10" s="102" t="s">
        <v>182</v>
      </c>
      <c r="D10" s="32"/>
      <c r="E10" s="36">
        <f>'درآمد سپرده بانکی'!G17</f>
        <v>159278633734</v>
      </c>
      <c r="F10" s="32"/>
      <c r="G10" s="47">
        <f>E10/$E$12*100</f>
        <v>5.8089001903489192</v>
      </c>
      <c r="H10" s="51"/>
      <c r="I10" s="47">
        <f>E10/$K$8*100</f>
        <v>0.66073339996606351</v>
      </c>
    </row>
    <row r="11" spans="1:23" ht="39" customHeight="1" thickBot="1">
      <c r="A11" s="34" t="s">
        <v>91</v>
      </c>
      <c r="B11" s="32"/>
      <c r="C11" s="102" t="s">
        <v>183</v>
      </c>
      <c r="D11" s="32"/>
      <c r="E11" s="33">
        <f>'سایر درآمدها'!E11</f>
        <v>23748778413</v>
      </c>
      <c r="F11" s="32"/>
      <c r="G11" s="47">
        <f>E11/$E$12*100</f>
        <v>0.86611920387399677</v>
      </c>
      <c r="H11" s="51"/>
      <c r="I11" s="47">
        <f>E11/$K$8*100</f>
        <v>9.8516735973938577E-2</v>
      </c>
    </row>
    <row r="12" spans="1:23" ht="39" customHeight="1" thickBot="1">
      <c r="A12" s="34"/>
      <c r="B12" s="32"/>
      <c r="C12" s="36"/>
      <c r="D12" s="32"/>
      <c r="E12" s="41">
        <f>SUM(E8:E11)</f>
        <v>2741975735762</v>
      </c>
      <c r="F12" s="42"/>
      <c r="G12" s="41">
        <f>SUM(G8:G11)</f>
        <v>100</v>
      </c>
      <c r="H12" s="101"/>
      <c r="I12" s="48">
        <f>SUM(I8:I11)</f>
        <v>11.374500823130438</v>
      </c>
    </row>
    <row r="13" spans="1:23" ht="19.5" thickTop="1">
      <c r="A13" s="94" t="s">
        <v>31</v>
      </c>
      <c r="B13" s="95"/>
      <c r="C13" s="76"/>
      <c r="D13" s="77"/>
      <c r="E13" s="62"/>
      <c r="F13" s="63"/>
      <c r="G13" s="62"/>
      <c r="H13" s="63"/>
      <c r="I13" s="96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</row>
    <row r="14" spans="1:23" ht="22.5" hidden="1">
      <c r="E14" s="36">
        <v>2741975735762</v>
      </c>
    </row>
    <row r="15" spans="1:23" ht="22.5" hidden="1">
      <c r="E15" s="36">
        <f>E14-E12</f>
        <v>0</v>
      </c>
    </row>
    <row r="16" spans="1:23" ht="22.5">
      <c r="E16" s="36"/>
    </row>
  </sheetData>
  <mergeCells count="5">
    <mergeCell ref="A5:I5"/>
    <mergeCell ref="C6:I6"/>
    <mergeCell ref="A1:I1"/>
    <mergeCell ref="A2:I2"/>
    <mergeCell ref="A3:I3"/>
  </mergeCells>
  <pageMargins left="0.7" right="0.7" top="0.75" bottom="0.75" header="0.3" footer="0.3"/>
  <pageSetup paperSize="9" scale="61" orientation="landscape" horizontalDpi="4294967295" verticalDpi="4294967295" r:id="rId1"/>
  <headerFooter differentOddEven="1"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>
    <pageSetUpPr fitToPage="1"/>
  </sheetPr>
  <dimension ref="A1:V441"/>
  <sheetViews>
    <sheetView rightToLeft="1" view="pageBreakPreview" topLeftCell="A270" zoomScale="46" zoomScaleNormal="73" zoomScaleSheetLayoutView="46" workbookViewId="0">
      <selection activeCell="A301" sqref="A301:XFD305"/>
    </sheetView>
  </sheetViews>
  <sheetFormatPr defaultColWidth="9" defaultRowHeight="18"/>
  <cols>
    <col min="1" max="1" width="85.28515625" style="108" customWidth="1"/>
    <col min="2" max="2" width="1.42578125" style="109" customWidth="1"/>
    <col min="3" max="3" width="39.140625" style="108" customWidth="1"/>
    <col min="4" max="4" width="1.42578125" style="109" customWidth="1"/>
    <col min="5" max="5" width="40.140625" style="108" customWidth="1"/>
    <col min="6" max="6" width="1.42578125" style="109" customWidth="1"/>
    <col min="7" max="7" width="36.5703125" style="108" customWidth="1"/>
    <col min="8" max="8" width="1.42578125" style="109" customWidth="1"/>
    <col min="9" max="9" width="35.5703125" style="108" customWidth="1"/>
    <col min="10" max="10" width="1.42578125" style="109" customWidth="1"/>
    <col min="11" max="11" width="38.7109375" style="148" customWidth="1"/>
    <col min="12" max="12" width="1.42578125" style="109" customWidth="1"/>
    <col min="13" max="13" width="35.7109375" style="108" customWidth="1"/>
    <col min="14" max="14" width="1.42578125" style="108" customWidth="1"/>
    <col min="15" max="15" width="35" style="108" customWidth="1"/>
    <col min="16" max="16" width="1.42578125" style="108" customWidth="1"/>
    <col min="17" max="17" width="44" style="108" customWidth="1"/>
    <col min="18" max="18" width="1.42578125" style="108" customWidth="1"/>
    <col min="19" max="19" width="25.85546875" style="108" customWidth="1"/>
    <col min="20" max="20" width="1.42578125" style="108" customWidth="1"/>
    <col min="21" max="21" width="32.140625" style="148" customWidth="1"/>
    <col min="22" max="22" width="1.42578125" style="108" customWidth="1"/>
    <col min="23" max="16384" width="9" style="108"/>
  </cols>
  <sheetData>
    <row r="1" spans="1:22" ht="39.6" customHeight="1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</row>
    <row r="2" spans="1:22" ht="39.6" customHeight="1">
      <c r="A2" s="275" t="s">
        <v>84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</row>
    <row r="3" spans="1:22" ht="39.6" customHeight="1">
      <c r="A3" s="275" t="s">
        <v>405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</row>
    <row r="4" spans="1:22" ht="39.6" customHeight="1"/>
    <row r="5" spans="1:22" ht="39.6" customHeight="1">
      <c r="A5" s="276" t="s">
        <v>197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22" ht="39.6" customHeight="1">
      <c r="C6" s="280" t="s">
        <v>167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</row>
    <row r="7" spans="1:22" ht="39.6" customHeight="1" thickBot="1">
      <c r="A7" s="144"/>
      <c r="B7" s="144"/>
      <c r="C7" s="274" t="s">
        <v>406</v>
      </c>
      <c r="D7" s="274"/>
      <c r="E7" s="274"/>
      <c r="F7" s="274"/>
      <c r="G7" s="274"/>
      <c r="H7" s="274"/>
      <c r="I7" s="274"/>
      <c r="J7" s="274"/>
      <c r="K7" s="274"/>
      <c r="L7" s="114"/>
      <c r="M7" s="274" t="s">
        <v>407</v>
      </c>
      <c r="N7" s="274"/>
      <c r="O7" s="274"/>
      <c r="P7" s="274"/>
      <c r="Q7" s="274"/>
      <c r="R7" s="274"/>
      <c r="S7" s="274"/>
      <c r="T7" s="274"/>
      <c r="U7" s="274"/>
    </row>
    <row r="8" spans="1:22" ht="19.5" customHeight="1">
      <c r="A8" s="278" t="s">
        <v>199</v>
      </c>
      <c r="B8" s="136"/>
      <c r="C8" s="273" t="s">
        <v>92</v>
      </c>
      <c r="D8" s="131"/>
      <c r="E8" s="273" t="s">
        <v>158</v>
      </c>
      <c r="F8" s="131"/>
      <c r="G8" s="273" t="s">
        <v>159</v>
      </c>
      <c r="H8" s="131"/>
      <c r="I8" s="273" t="s">
        <v>30</v>
      </c>
      <c r="J8" s="273"/>
      <c r="K8" s="273"/>
      <c r="L8" s="131"/>
      <c r="M8" s="272" t="s">
        <v>92</v>
      </c>
      <c r="N8" s="145"/>
      <c r="O8" s="272" t="s">
        <v>158</v>
      </c>
      <c r="P8" s="145"/>
      <c r="Q8" s="272" t="s">
        <v>159</v>
      </c>
      <c r="R8" s="145"/>
      <c r="S8" s="272" t="s">
        <v>30</v>
      </c>
      <c r="T8" s="272"/>
      <c r="U8" s="272"/>
    </row>
    <row r="9" spans="1:22" ht="18.75" customHeight="1" thickBot="1">
      <c r="A9" s="278"/>
      <c r="B9" s="136"/>
      <c r="C9" s="277"/>
      <c r="D9" s="131"/>
      <c r="E9" s="277"/>
      <c r="F9" s="131"/>
      <c r="G9" s="277"/>
      <c r="H9" s="131"/>
      <c r="I9" s="274"/>
      <c r="J9" s="274"/>
      <c r="K9" s="274"/>
      <c r="L9" s="131"/>
      <c r="M9" s="277"/>
      <c r="N9" s="146"/>
      <c r="O9" s="277"/>
      <c r="P9" s="146"/>
      <c r="Q9" s="277"/>
      <c r="R9" s="146"/>
      <c r="S9" s="274"/>
      <c r="T9" s="274"/>
      <c r="U9" s="274"/>
    </row>
    <row r="10" spans="1:22" ht="28.5" customHeight="1" thickBot="1">
      <c r="A10" s="279"/>
      <c r="B10" s="136"/>
      <c r="C10" s="132" t="s">
        <v>200</v>
      </c>
      <c r="D10" s="131"/>
      <c r="E10" s="132" t="s">
        <v>201</v>
      </c>
      <c r="F10" s="131"/>
      <c r="G10" s="132" t="s">
        <v>202</v>
      </c>
      <c r="H10" s="114"/>
      <c r="I10" s="137" t="s">
        <v>81</v>
      </c>
      <c r="J10" s="131"/>
      <c r="K10" s="149" t="s">
        <v>160</v>
      </c>
      <c r="L10" s="131"/>
      <c r="M10" s="132" t="s">
        <v>200</v>
      </c>
      <c r="N10" s="131"/>
      <c r="O10" s="132" t="s">
        <v>201</v>
      </c>
      <c r="P10" s="131"/>
      <c r="Q10" s="132" t="s">
        <v>202</v>
      </c>
      <c r="R10" s="147"/>
      <c r="S10" s="137" t="s">
        <v>81</v>
      </c>
      <c r="T10" s="137"/>
      <c r="U10" s="149" t="s">
        <v>160</v>
      </c>
    </row>
    <row r="11" spans="1:22" ht="40.9" customHeight="1">
      <c r="A11" s="214" t="s">
        <v>17</v>
      </c>
      <c r="B11" s="152"/>
      <c r="C11" s="49">
        <v>0</v>
      </c>
      <c r="D11" s="49"/>
      <c r="E11" s="49">
        <v>-142672281112</v>
      </c>
      <c r="F11" s="49"/>
      <c r="G11" s="49">
        <v>9668940783</v>
      </c>
      <c r="H11" s="49">
        <v>9668940783</v>
      </c>
      <c r="I11" s="49">
        <f>C11+E11+G11</f>
        <v>-133003340329</v>
      </c>
      <c r="J11" s="50"/>
      <c r="K11" s="153">
        <f t="shared" ref="K11:K30" si="0">I11/$I$299*100</f>
        <v>-29.935886523378091</v>
      </c>
      <c r="L11" s="50"/>
      <c r="M11" s="49">
        <v>0</v>
      </c>
      <c r="N11" s="49"/>
      <c r="O11" s="49">
        <v>73611436081</v>
      </c>
      <c r="P11" s="49"/>
      <c r="Q11" s="49">
        <v>11145734143</v>
      </c>
      <c r="R11" s="49"/>
      <c r="S11" s="49">
        <f>M11+O11+Q11</f>
        <v>84757170224</v>
      </c>
      <c r="T11" s="49"/>
      <c r="U11" s="153">
        <f t="shared" ref="U11:U30" si="1">S11/$S$299*100</f>
        <v>5.1267202329420378</v>
      </c>
      <c r="V11" s="154"/>
    </row>
    <row r="12" spans="1:22" ht="40.9" customHeight="1">
      <c r="A12" s="214" t="s">
        <v>16</v>
      </c>
      <c r="B12" s="152"/>
      <c r="C12" s="49">
        <v>0</v>
      </c>
      <c r="D12" s="49"/>
      <c r="E12" s="49">
        <v>-147357790262</v>
      </c>
      <c r="F12" s="49"/>
      <c r="G12" s="49">
        <v>28712998612</v>
      </c>
      <c r="H12" s="49">
        <v>28712998612</v>
      </c>
      <c r="I12" s="49">
        <f t="shared" ref="I12:I30" si="2">C12+E12+G12</f>
        <v>-118644791650</v>
      </c>
      <c r="J12" s="50"/>
      <c r="K12" s="153">
        <f t="shared" si="0"/>
        <v>-26.704118938957333</v>
      </c>
      <c r="L12" s="50"/>
      <c r="M12" s="49">
        <v>0</v>
      </c>
      <c r="N12" s="49"/>
      <c r="O12" s="49">
        <v>61124154589</v>
      </c>
      <c r="P12" s="49"/>
      <c r="Q12" s="49">
        <v>28712998612</v>
      </c>
      <c r="R12" s="49"/>
      <c r="S12" s="49">
        <f t="shared" ref="S12:S30" si="3">M12+O12+Q12</f>
        <v>89837153201</v>
      </c>
      <c r="T12" s="49"/>
      <c r="U12" s="153">
        <f t="shared" si="1"/>
        <v>5.4339939590746784</v>
      </c>
      <c r="V12" s="154"/>
    </row>
    <row r="13" spans="1:22" ht="40.9" customHeight="1">
      <c r="A13" s="214" t="s">
        <v>19</v>
      </c>
      <c r="B13" s="152"/>
      <c r="C13" s="49">
        <v>0</v>
      </c>
      <c r="D13" s="49"/>
      <c r="E13" s="49">
        <v>-54951782283</v>
      </c>
      <c r="F13" s="49"/>
      <c r="G13" s="49">
        <v>52529165909</v>
      </c>
      <c r="H13" s="49">
        <v>52529165909</v>
      </c>
      <c r="I13" s="49">
        <f t="shared" si="2"/>
        <v>-2422616374</v>
      </c>
      <c r="J13" s="50"/>
      <c r="K13" s="153">
        <f t="shared" si="0"/>
        <v>-0.54527328924481733</v>
      </c>
      <c r="L13" s="50"/>
      <c r="M13" s="49">
        <v>0</v>
      </c>
      <c r="N13" s="49"/>
      <c r="O13" s="49">
        <v>118414769473</v>
      </c>
      <c r="P13" s="49"/>
      <c r="Q13" s="49">
        <v>112662088500</v>
      </c>
      <c r="R13" s="49"/>
      <c r="S13" s="49">
        <f t="shared" si="3"/>
        <v>231076857973</v>
      </c>
      <c r="T13" s="49"/>
      <c r="U13" s="153">
        <f t="shared" si="1"/>
        <v>13.977182107472016</v>
      </c>
      <c r="V13" s="154"/>
    </row>
    <row r="14" spans="1:22" ht="40.9" customHeight="1">
      <c r="A14" s="214" t="s">
        <v>26</v>
      </c>
      <c r="B14" s="152"/>
      <c r="C14" s="49">
        <v>0</v>
      </c>
      <c r="D14" s="49"/>
      <c r="E14" s="49">
        <v>67247532404</v>
      </c>
      <c r="F14" s="49"/>
      <c r="G14" s="49">
        <v>43629316994</v>
      </c>
      <c r="H14" s="49">
        <v>43629316994</v>
      </c>
      <c r="I14" s="49">
        <f t="shared" si="2"/>
        <v>110876849398</v>
      </c>
      <c r="J14" s="50"/>
      <c r="K14" s="153">
        <f t="shared" si="0"/>
        <v>24.95574000951985</v>
      </c>
      <c r="L14" s="50"/>
      <c r="M14" s="49">
        <v>0</v>
      </c>
      <c r="N14" s="49"/>
      <c r="O14" s="49">
        <v>232088554266</v>
      </c>
      <c r="P14" s="49"/>
      <c r="Q14" s="49">
        <v>81570163761</v>
      </c>
      <c r="R14" s="49"/>
      <c r="S14" s="49">
        <f t="shared" si="3"/>
        <v>313658718027</v>
      </c>
      <c r="T14" s="49"/>
      <c r="U14" s="153">
        <f t="shared" si="1"/>
        <v>18.972324013388857</v>
      </c>
      <c r="V14" s="154"/>
    </row>
    <row r="15" spans="1:22" ht="40.9" customHeight="1">
      <c r="A15" s="214" t="s">
        <v>18</v>
      </c>
      <c r="B15" s="152"/>
      <c r="C15" s="49">
        <v>0</v>
      </c>
      <c r="D15" s="49"/>
      <c r="E15" s="49">
        <v>-86420924278</v>
      </c>
      <c r="F15" s="49"/>
      <c r="G15" s="49">
        <v>73680623060</v>
      </c>
      <c r="H15" s="49">
        <v>73680623060</v>
      </c>
      <c r="I15" s="49">
        <f t="shared" si="2"/>
        <v>-12740301218</v>
      </c>
      <c r="J15" s="50"/>
      <c r="K15" s="153">
        <f t="shared" si="0"/>
        <v>-2.8675385940855582</v>
      </c>
      <c r="L15" s="50"/>
      <c r="M15" s="49">
        <v>0</v>
      </c>
      <c r="N15" s="49"/>
      <c r="O15" s="49">
        <v>18346123523</v>
      </c>
      <c r="P15" s="49"/>
      <c r="Q15" s="49">
        <v>141883073289</v>
      </c>
      <c r="R15" s="49"/>
      <c r="S15" s="49">
        <f t="shared" si="3"/>
        <v>160229196812</v>
      </c>
      <c r="T15" s="49"/>
      <c r="U15" s="153">
        <f t="shared" si="1"/>
        <v>9.6918085282126221</v>
      </c>
      <c r="V15" s="154"/>
    </row>
    <row r="16" spans="1:22" ht="40.9" customHeight="1">
      <c r="A16" s="214" t="s">
        <v>94</v>
      </c>
      <c r="B16" s="152"/>
      <c r="C16" s="49">
        <v>0</v>
      </c>
      <c r="D16" s="49"/>
      <c r="E16" s="49">
        <v>38274880408</v>
      </c>
      <c r="F16" s="49"/>
      <c r="G16" s="49">
        <v>44103578658</v>
      </c>
      <c r="H16" s="49">
        <v>44103578658</v>
      </c>
      <c r="I16" s="49">
        <f t="shared" si="2"/>
        <v>82378459066</v>
      </c>
      <c r="J16" s="50"/>
      <c r="K16" s="153">
        <f t="shared" si="0"/>
        <v>18.541430587159631</v>
      </c>
      <c r="L16" s="50"/>
      <c r="M16" s="49">
        <v>0</v>
      </c>
      <c r="N16" s="49"/>
      <c r="O16" s="49">
        <v>106710762466</v>
      </c>
      <c r="P16" s="49"/>
      <c r="Q16" s="49">
        <v>65040861870</v>
      </c>
      <c r="R16" s="49"/>
      <c r="S16" s="49">
        <f t="shared" si="3"/>
        <v>171751624336</v>
      </c>
      <c r="T16" s="49"/>
      <c r="U16" s="153">
        <f t="shared" si="1"/>
        <v>10.388767406898406</v>
      </c>
      <c r="V16" s="154"/>
    </row>
    <row r="17" spans="1:22" ht="40.9" customHeight="1">
      <c r="A17" s="214" t="s">
        <v>15</v>
      </c>
      <c r="B17" s="152"/>
      <c r="C17" s="49">
        <v>0</v>
      </c>
      <c r="D17" s="49"/>
      <c r="E17" s="49">
        <v>610544727</v>
      </c>
      <c r="F17" s="49"/>
      <c r="G17" s="49">
        <v>8984323661</v>
      </c>
      <c r="H17" s="49">
        <v>8984323661</v>
      </c>
      <c r="I17" s="49">
        <f t="shared" si="2"/>
        <v>9594868388</v>
      </c>
      <c r="J17" s="50"/>
      <c r="K17" s="153">
        <f t="shared" si="0"/>
        <v>2.1595765231114874</v>
      </c>
      <c r="L17" s="50"/>
      <c r="M17" s="49">
        <v>0</v>
      </c>
      <c r="N17" s="49"/>
      <c r="O17" s="49">
        <v>62663993967</v>
      </c>
      <c r="P17" s="49"/>
      <c r="Q17" s="49">
        <v>21595994093</v>
      </c>
      <c r="R17" s="49"/>
      <c r="S17" s="49">
        <f t="shared" si="3"/>
        <v>84259988060</v>
      </c>
      <c r="T17" s="49"/>
      <c r="U17" s="153">
        <f t="shared" si="1"/>
        <v>5.0966470975022826</v>
      </c>
      <c r="V17" s="154"/>
    </row>
    <row r="18" spans="1:22" ht="40.9" customHeight="1">
      <c r="A18" s="214" t="s">
        <v>21</v>
      </c>
      <c r="B18" s="152"/>
      <c r="C18" s="49">
        <v>0</v>
      </c>
      <c r="D18" s="49"/>
      <c r="E18" s="49">
        <v>-33165918240</v>
      </c>
      <c r="F18" s="49"/>
      <c r="G18" s="49">
        <v>0</v>
      </c>
      <c r="H18" s="49">
        <v>0</v>
      </c>
      <c r="I18" s="49">
        <f t="shared" si="2"/>
        <v>-33165918240</v>
      </c>
      <c r="J18" s="50"/>
      <c r="K18" s="153">
        <f t="shared" si="0"/>
        <v>-7.4648588706143553</v>
      </c>
      <c r="L18" s="50"/>
      <c r="M18" s="49">
        <v>0</v>
      </c>
      <c r="N18" s="49"/>
      <c r="O18" s="49">
        <v>-3973235396</v>
      </c>
      <c r="P18" s="49"/>
      <c r="Q18" s="49">
        <v>0</v>
      </c>
      <c r="R18" s="49"/>
      <c r="S18" s="49">
        <f t="shared" si="3"/>
        <v>-3973235396</v>
      </c>
      <c r="T18" s="49"/>
      <c r="U18" s="153">
        <f t="shared" si="1"/>
        <v>-0.24032971182356389</v>
      </c>
      <c r="V18" s="154"/>
    </row>
    <row r="19" spans="1:22" ht="40.9" customHeight="1">
      <c r="A19" s="214" t="s">
        <v>281</v>
      </c>
      <c r="B19" s="152"/>
      <c r="C19" s="49">
        <v>0</v>
      </c>
      <c r="D19" s="49"/>
      <c r="E19" s="49">
        <v>17714275194</v>
      </c>
      <c r="F19" s="49"/>
      <c r="G19" s="49">
        <v>7300568208</v>
      </c>
      <c r="H19" s="49">
        <v>7300568208</v>
      </c>
      <c r="I19" s="49">
        <f t="shared" si="2"/>
        <v>25014843402</v>
      </c>
      <c r="J19" s="50"/>
      <c r="K19" s="153">
        <f t="shared" si="0"/>
        <v>5.6302459143506791</v>
      </c>
      <c r="L19" s="50"/>
      <c r="M19" s="49">
        <v>0</v>
      </c>
      <c r="N19" s="49"/>
      <c r="O19" s="49">
        <v>34704290382</v>
      </c>
      <c r="P19" s="49"/>
      <c r="Q19" s="49">
        <v>7300568208</v>
      </c>
      <c r="R19" s="49"/>
      <c r="S19" s="49">
        <f t="shared" si="3"/>
        <v>42004858590</v>
      </c>
      <c r="T19" s="49"/>
      <c r="U19" s="153">
        <f t="shared" si="1"/>
        <v>2.5407544617888154</v>
      </c>
      <c r="V19" s="154"/>
    </row>
    <row r="20" spans="1:22" ht="40.9" customHeight="1">
      <c r="A20" s="214" t="s">
        <v>22</v>
      </c>
      <c r="B20" s="152"/>
      <c r="C20" s="49">
        <v>0</v>
      </c>
      <c r="D20" s="49"/>
      <c r="E20" s="49">
        <v>5513412847</v>
      </c>
      <c r="F20" s="49"/>
      <c r="G20" s="49">
        <v>0</v>
      </c>
      <c r="H20" s="49">
        <v>0</v>
      </c>
      <c r="I20" s="49">
        <f t="shared" si="2"/>
        <v>5513412847</v>
      </c>
      <c r="J20" s="50"/>
      <c r="K20" s="153">
        <f t="shared" si="0"/>
        <v>1.2409380165645338</v>
      </c>
      <c r="L20" s="50"/>
      <c r="M20" s="49">
        <v>0</v>
      </c>
      <c r="N20" s="49"/>
      <c r="O20" s="49">
        <v>20079286196</v>
      </c>
      <c r="P20" s="49"/>
      <c r="Q20" s="49">
        <v>0</v>
      </c>
      <c r="R20" s="49"/>
      <c r="S20" s="49">
        <f t="shared" si="3"/>
        <v>20079286196</v>
      </c>
      <c r="T20" s="49"/>
      <c r="U20" s="153">
        <f t="shared" si="1"/>
        <v>1.2145389296505562</v>
      </c>
      <c r="V20" s="154"/>
    </row>
    <row r="21" spans="1:22" ht="40.9" customHeight="1">
      <c r="A21" s="214" t="s">
        <v>279</v>
      </c>
      <c r="B21" s="152"/>
      <c r="C21" s="49">
        <v>13050000000</v>
      </c>
      <c r="D21" s="49"/>
      <c r="E21" s="49">
        <v>-10537907400</v>
      </c>
      <c r="F21" s="49"/>
      <c r="G21" s="49">
        <v>0</v>
      </c>
      <c r="H21" s="49">
        <v>0</v>
      </c>
      <c r="I21" s="49">
        <f t="shared" si="2"/>
        <v>2512092600</v>
      </c>
      <c r="J21" s="50"/>
      <c r="K21" s="153">
        <f t="shared" si="0"/>
        <v>0.56541225824702745</v>
      </c>
      <c r="L21" s="50"/>
      <c r="M21" s="49">
        <v>13050000000</v>
      </c>
      <c r="N21" s="49"/>
      <c r="O21" s="49">
        <v>-3134490318</v>
      </c>
      <c r="P21" s="49"/>
      <c r="Q21" s="49">
        <v>5312534742</v>
      </c>
      <c r="R21" s="49"/>
      <c r="S21" s="49">
        <f t="shared" si="3"/>
        <v>15228044424</v>
      </c>
      <c r="T21" s="49"/>
      <c r="U21" s="153">
        <f t="shared" si="1"/>
        <v>0.92110110861811834</v>
      </c>
      <c r="V21" s="154"/>
    </row>
    <row r="22" spans="1:22" ht="40.9" customHeight="1">
      <c r="A22" s="214" t="s">
        <v>23</v>
      </c>
      <c r="B22" s="152"/>
      <c r="C22" s="49">
        <v>0</v>
      </c>
      <c r="D22" s="49"/>
      <c r="E22" s="49">
        <v>2326227143</v>
      </c>
      <c r="F22" s="49"/>
      <c r="G22" s="49">
        <v>0</v>
      </c>
      <c r="H22" s="49">
        <v>0</v>
      </c>
      <c r="I22" s="49">
        <f t="shared" si="2"/>
        <v>2326227143</v>
      </c>
      <c r="J22" s="50"/>
      <c r="K22" s="153">
        <f t="shared" si="0"/>
        <v>0.52357836734169783</v>
      </c>
      <c r="L22" s="50"/>
      <c r="M22" s="49">
        <v>0</v>
      </c>
      <c r="N22" s="49"/>
      <c r="O22" s="49">
        <v>9347775195</v>
      </c>
      <c r="P22" s="49"/>
      <c r="Q22" s="49">
        <v>17172646350</v>
      </c>
      <c r="R22" s="49"/>
      <c r="S22" s="49">
        <f t="shared" si="3"/>
        <v>26520421545</v>
      </c>
      <c r="T22" s="49"/>
      <c r="U22" s="153">
        <f t="shared" si="1"/>
        <v>1.6041448925391795</v>
      </c>
      <c r="V22" s="154"/>
    </row>
    <row r="23" spans="1:22" ht="40.9" customHeight="1">
      <c r="A23" s="214" t="s">
        <v>282</v>
      </c>
      <c r="B23" s="35"/>
      <c r="C23" s="49">
        <v>0</v>
      </c>
      <c r="D23" s="49"/>
      <c r="E23" s="49">
        <v>-4426978642</v>
      </c>
      <c r="F23" s="49"/>
      <c r="G23" s="49">
        <v>8074127842</v>
      </c>
      <c r="H23" s="49">
        <v>8074127842</v>
      </c>
      <c r="I23" s="49">
        <f t="shared" si="2"/>
        <v>3647149200</v>
      </c>
      <c r="J23" s="40"/>
      <c r="K23" s="153">
        <f t="shared" si="0"/>
        <v>0.82088648536914577</v>
      </c>
      <c r="L23" s="40"/>
      <c r="M23" s="49">
        <v>0</v>
      </c>
      <c r="N23" s="36"/>
      <c r="O23" s="49">
        <v>0</v>
      </c>
      <c r="P23" s="39"/>
      <c r="Q23" s="36">
        <v>8074127842</v>
      </c>
      <c r="R23" s="39"/>
      <c r="S23" s="49">
        <f t="shared" si="3"/>
        <v>8074127842</v>
      </c>
      <c r="T23" s="39"/>
      <c r="U23" s="153">
        <f t="shared" si="1"/>
        <v>0.4883810356285454</v>
      </c>
      <c r="V23" s="154"/>
    </row>
    <row r="24" spans="1:22" ht="40.9" customHeight="1">
      <c r="A24" s="214" t="s">
        <v>410</v>
      </c>
      <c r="B24" s="35"/>
      <c r="C24" s="49">
        <v>0</v>
      </c>
      <c r="D24" s="49"/>
      <c r="E24" s="49">
        <v>27495052129</v>
      </c>
      <c r="F24" s="49"/>
      <c r="G24" s="49">
        <v>0</v>
      </c>
      <c r="H24" s="49">
        <v>0</v>
      </c>
      <c r="I24" s="49">
        <f t="shared" si="2"/>
        <v>27495052129</v>
      </c>
      <c r="J24" s="40"/>
      <c r="K24" s="153">
        <f t="shared" si="0"/>
        <v>6.188481871598853</v>
      </c>
      <c r="L24" s="40"/>
      <c r="M24" s="49">
        <v>0</v>
      </c>
      <c r="N24" s="36"/>
      <c r="O24" s="49">
        <v>27495052129</v>
      </c>
      <c r="P24" s="39"/>
      <c r="Q24" s="36">
        <v>0</v>
      </c>
      <c r="R24" s="39"/>
      <c r="S24" s="49">
        <f t="shared" si="3"/>
        <v>27495052129</v>
      </c>
      <c r="T24" s="39"/>
      <c r="U24" s="153">
        <f t="shared" si="1"/>
        <v>1.6630975253539788</v>
      </c>
      <c r="V24" s="154"/>
    </row>
    <row r="25" spans="1:22" ht="40.9" customHeight="1">
      <c r="A25" s="214" t="s">
        <v>412</v>
      </c>
      <c r="B25" s="35"/>
      <c r="C25" s="49">
        <v>0</v>
      </c>
      <c r="D25" s="49"/>
      <c r="E25" s="49">
        <v>25646403549</v>
      </c>
      <c r="F25" s="49"/>
      <c r="G25" s="49">
        <v>0</v>
      </c>
      <c r="H25" s="49">
        <v>0</v>
      </c>
      <c r="I25" s="49">
        <f t="shared" si="2"/>
        <v>25646403549</v>
      </c>
      <c r="J25" s="40"/>
      <c r="K25" s="153">
        <f t="shared" si="0"/>
        <v>5.7723950727591289</v>
      </c>
      <c r="L25" s="40"/>
      <c r="M25" s="49">
        <v>0</v>
      </c>
      <c r="N25" s="36"/>
      <c r="O25" s="49">
        <v>25646403549</v>
      </c>
      <c r="P25" s="39"/>
      <c r="Q25" s="36">
        <v>0</v>
      </c>
      <c r="R25" s="39"/>
      <c r="S25" s="49">
        <f t="shared" si="3"/>
        <v>25646403549</v>
      </c>
      <c r="T25" s="39"/>
      <c r="U25" s="153">
        <f t="shared" si="1"/>
        <v>1.5512780290961636</v>
      </c>
      <c r="V25" s="154"/>
    </row>
    <row r="26" spans="1:22" ht="40.9" customHeight="1">
      <c r="A26" s="214" t="s">
        <v>283</v>
      </c>
      <c r="B26" s="152"/>
      <c r="C26" s="49">
        <v>0</v>
      </c>
      <c r="D26" s="49"/>
      <c r="E26" s="49">
        <v>-3665768970</v>
      </c>
      <c r="F26" s="49"/>
      <c r="G26" s="49">
        <v>3763075095</v>
      </c>
      <c r="H26" s="49">
        <v>3763075095</v>
      </c>
      <c r="I26" s="49">
        <f t="shared" si="2"/>
        <v>97306125</v>
      </c>
      <c r="J26" s="50"/>
      <c r="K26" s="153">
        <f t="shared" si="0"/>
        <v>2.1901292921095956E-2</v>
      </c>
      <c r="L26" s="50"/>
      <c r="M26" s="49">
        <v>0</v>
      </c>
      <c r="N26" s="49"/>
      <c r="O26" s="49">
        <v>0</v>
      </c>
      <c r="P26" s="49"/>
      <c r="Q26" s="49">
        <v>6644900190</v>
      </c>
      <c r="R26" s="49"/>
      <c r="S26" s="49">
        <f t="shared" si="3"/>
        <v>6644900190</v>
      </c>
      <c r="T26" s="49"/>
      <c r="U26" s="153">
        <f t="shared" si="1"/>
        <v>0.40193111874689563</v>
      </c>
      <c r="V26" s="154"/>
    </row>
    <row r="27" spans="1:22" ht="40.9" customHeight="1">
      <c r="A27" s="214" t="s">
        <v>24</v>
      </c>
      <c r="B27" s="152"/>
      <c r="C27" s="49">
        <v>0</v>
      </c>
      <c r="D27" s="49"/>
      <c r="E27" s="49">
        <v>-1311663190</v>
      </c>
      <c r="F27" s="49"/>
      <c r="G27" s="49">
        <v>0</v>
      </c>
      <c r="H27" s="49">
        <v>0</v>
      </c>
      <c r="I27" s="49">
        <f t="shared" si="2"/>
        <v>-1311663190</v>
      </c>
      <c r="J27" s="50"/>
      <c r="K27" s="153">
        <f t="shared" si="0"/>
        <v>-0.29522416742018182</v>
      </c>
      <c r="L27" s="50"/>
      <c r="M27" s="49">
        <v>0</v>
      </c>
      <c r="N27" s="49"/>
      <c r="O27" s="49">
        <v>905054591</v>
      </c>
      <c r="P27" s="49"/>
      <c r="Q27" s="49">
        <v>0</v>
      </c>
      <c r="R27" s="49"/>
      <c r="S27" s="49">
        <f t="shared" si="3"/>
        <v>905054591</v>
      </c>
      <c r="T27" s="49"/>
      <c r="U27" s="153">
        <f t="shared" si="1"/>
        <v>5.4744178826807037E-2</v>
      </c>
      <c r="V27" s="154"/>
    </row>
    <row r="28" spans="1:22" ht="40.9" customHeight="1">
      <c r="A28" s="214" t="s">
        <v>20</v>
      </c>
      <c r="B28" s="152"/>
      <c r="C28" s="49">
        <v>0</v>
      </c>
      <c r="D28" s="49"/>
      <c r="E28" s="49">
        <v>8960198100</v>
      </c>
      <c r="F28" s="49"/>
      <c r="G28" s="49">
        <v>0</v>
      </c>
      <c r="H28" s="49">
        <v>0</v>
      </c>
      <c r="I28" s="49">
        <f t="shared" si="2"/>
        <v>8960198100</v>
      </c>
      <c r="J28" s="50"/>
      <c r="K28" s="153">
        <f t="shared" si="0"/>
        <v>2.0167273459830759</v>
      </c>
      <c r="L28" s="50"/>
      <c r="M28" s="49">
        <v>0</v>
      </c>
      <c r="N28" s="49"/>
      <c r="O28" s="49">
        <v>10758266190</v>
      </c>
      <c r="P28" s="49"/>
      <c r="Q28" s="49">
        <v>0</v>
      </c>
      <c r="R28" s="49"/>
      <c r="S28" s="49">
        <f t="shared" si="3"/>
        <v>10758266190</v>
      </c>
      <c r="T28" s="49"/>
      <c r="U28" s="153">
        <f t="shared" si="1"/>
        <v>0.65073693236671515</v>
      </c>
      <c r="V28" s="154"/>
    </row>
    <row r="29" spans="1:22" ht="40.9" customHeight="1">
      <c r="A29" s="214" t="s">
        <v>28</v>
      </c>
      <c r="B29" s="35"/>
      <c r="C29" s="49">
        <v>0</v>
      </c>
      <c r="D29" s="49"/>
      <c r="E29" s="49">
        <v>363915024</v>
      </c>
      <c r="F29" s="49"/>
      <c r="G29" s="49">
        <v>0</v>
      </c>
      <c r="H29" s="49">
        <v>0</v>
      </c>
      <c r="I29" s="49">
        <f t="shared" si="2"/>
        <v>363915024</v>
      </c>
      <c r="J29" s="40"/>
      <c r="K29" s="153">
        <f t="shared" si="0"/>
        <v>8.1908610984269131E-2</v>
      </c>
      <c r="L29" s="40"/>
      <c r="M29" s="49">
        <v>0</v>
      </c>
      <c r="N29" s="36"/>
      <c r="O29" s="49">
        <v>990962310</v>
      </c>
      <c r="P29" s="40"/>
      <c r="Q29" s="32">
        <v>0</v>
      </c>
      <c r="R29" s="39"/>
      <c r="S29" s="49">
        <f t="shared" si="3"/>
        <v>990962310</v>
      </c>
      <c r="T29" s="39"/>
      <c r="U29" s="153">
        <f t="shared" si="1"/>
        <v>5.9940492483801781E-2</v>
      </c>
      <c r="V29" s="154"/>
    </row>
    <row r="30" spans="1:22" ht="40.9" customHeight="1" thickBot="1">
      <c r="A30" s="214" t="s">
        <v>227</v>
      </c>
      <c r="B30" s="152"/>
      <c r="C30" s="135">
        <v>0</v>
      </c>
      <c r="D30" s="49"/>
      <c r="E30" s="135">
        <v>-44652150</v>
      </c>
      <c r="F30" s="49"/>
      <c r="G30" s="135">
        <v>0</v>
      </c>
      <c r="H30" s="49">
        <v>0</v>
      </c>
      <c r="I30" s="135">
        <f t="shared" si="2"/>
        <v>-44652150</v>
      </c>
      <c r="J30" s="50"/>
      <c r="K30" s="160">
        <f t="shared" si="0"/>
        <v>-1.0050136275663169E-2</v>
      </c>
      <c r="L30" s="50"/>
      <c r="M30" s="135">
        <v>0</v>
      </c>
      <c r="N30" s="49"/>
      <c r="O30" s="135">
        <v>430699220</v>
      </c>
      <c r="P30" s="49"/>
      <c r="Q30" s="135">
        <v>895028250</v>
      </c>
      <c r="R30" s="49"/>
      <c r="S30" s="135">
        <f t="shared" si="3"/>
        <v>1325727470</v>
      </c>
      <c r="T30" s="49"/>
      <c r="U30" s="160">
        <f t="shared" si="1"/>
        <v>8.0189485159233298E-2</v>
      </c>
      <c r="V30" s="154"/>
    </row>
    <row r="31" spans="1:22" ht="40.9" customHeight="1" thickBot="1">
      <c r="A31" s="157" t="s">
        <v>203</v>
      </c>
      <c r="B31" s="161"/>
      <c r="C31" s="155">
        <f>SUM(C11:C30)</f>
        <v>13050000000</v>
      </c>
      <c r="D31" s="159"/>
      <c r="E31" s="155">
        <f>SUM(E11:E30)</f>
        <v>-290403225002</v>
      </c>
      <c r="F31" s="159"/>
      <c r="G31" s="155">
        <f>SUM(G11:G30)</f>
        <v>280446718822</v>
      </c>
      <c r="H31" s="159"/>
      <c r="I31" s="155">
        <f>SUM(I11:I30)</f>
        <v>3093493820</v>
      </c>
      <c r="J31" s="156"/>
      <c r="K31" s="162">
        <f>SUM(K11:K30)</f>
        <v>0.69627183593447661</v>
      </c>
      <c r="L31" s="156"/>
      <c r="M31" s="155">
        <f>SUM(M11:M30)</f>
        <v>13050000000</v>
      </c>
      <c r="N31" s="159"/>
      <c r="O31" s="44">
        <f>SUM(O11:O30)</f>
        <v>796209858413</v>
      </c>
      <c r="P31" s="159"/>
      <c r="Q31" s="155">
        <f>SUM(Q11:Q30)</f>
        <v>508010719850</v>
      </c>
      <c r="R31" s="159"/>
      <c r="S31" s="155">
        <f>SUM(S11:S30)</f>
        <v>1317270578263</v>
      </c>
      <c r="T31" s="159"/>
      <c r="U31" s="162">
        <f>SUM(U11:U30)</f>
        <v>79.677951823926179</v>
      </c>
      <c r="V31" s="154"/>
    </row>
    <row r="32" spans="1:22" ht="40.9" customHeight="1">
      <c r="A32" s="133"/>
      <c r="B32" s="152"/>
      <c r="C32" s="49"/>
      <c r="D32" s="49"/>
      <c r="E32" s="49"/>
      <c r="F32" s="49"/>
      <c r="G32" s="49"/>
      <c r="H32" s="49"/>
      <c r="I32" s="49"/>
      <c r="J32" s="50"/>
      <c r="K32" s="153"/>
      <c r="L32" s="50"/>
      <c r="M32" s="49"/>
      <c r="N32" s="49"/>
      <c r="O32" s="36"/>
      <c r="P32" s="49"/>
      <c r="Q32" s="49"/>
      <c r="R32" s="49"/>
      <c r="S32" s="49"/>
      <c r="T32" s="49"/>
      <c r="U32" s="153"/>
      <c r="V32" s="154"/>
    </row>
    <row r="33" spans="1:22" ht="40.9" customHeight="1">
      <c r="A33" s="275" t="s">
        <v>0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154"/>
    </row>
    <row r="34" spans="1:22" ht="40.9" customHeight="1">
      <c r="A34" s="275" t="s">
        <v>84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154"/>
    </row>
    <row r="35" spans="1:22" ht="40.9" customHeight="1">
      <c r="A35" s="275" t="s">
        <v>405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154"/>
    </row>
    <row r="36" spans="1:22" ht="40.9" customHeight="1">
      <c r="V36" s="154"/>
    </row>
    <row r="37" spans="1:22" ht="40.9" customHeight="1">
      <c r="A37" s="276" t="s">
        <v>277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154"/>
    </row>
    <row r="38" spans="1:22" ht="40.9" customHeight="1">
      <c r="C38" s="280" t="s">
        <v>167</v>
      </c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154"/>
    </row>
    <row r="39" spans="1:22" ht="40.9" customHeight="1" thickBot="1">
      <c r="A39" s="144"/>
      <c r="B39" s="144"/>
      <c r="C39" s="274" t="s">
        <v>406</v>
      </c>
      <c r="D39" s="274"/>
      <c r="E39" s="274"/>
      <c r="F39" s="274"/>
      <c r="G39" s="274"/>
      <c r="H39" s="274"/>
      <c r="I39" s="274"/>
      <c r="J39" s="274"/>
      <c r="K39" s="274"/>
      <c r="L39" s="114"/>
      <c r="M39" s="274" t="s">
        <v>407</v>
      </c>
      <c r="N39" s="274"/>
      <c r="O39" s="274"/>
      <c r="P39" s="274"/>
      <c r="Q39" s="274"/>
      <c r="R39" s="274"/>
      <c r="S39" s="274"/>
      <c r="T39" s="274"/>
      <c r="U39" s="274"/>
      <c r="V39" s="154"/>
    </row>
    <row r="40" spans="1:22" ht="40.9" customHeight="1">
      <c r="A40" s="278" t="s">
        <v>199</v>
      </c>
      <c r="B40" s="191"/>
      <c r="C40" s="272" t="s">
        <v>92</v>
      </c>
      <c r="D40" s="188"/>
      <c r="E40" s="272" t="s">
        <v>158</v>
      </c>
      <c r="F40" s="188"/>
      <c r="G40" s="272" t="s">
        <v>159</v>
      </c>
      <c r="H40" s="188"/>
      <c r="I40" s="272" t="s">
        <v>30</v>
      </c>
      <c r="J40" s="272"/>
      <c r="K40" s="272"/>
      <c r="L40" s="188"/>
      <c r="M40" s="272" t="s">
        <v>92</v>
      </c>
      <c r="N40" s="190"/>
      <c r="O40" s="272" t="s">
        <v>158</v>
      </c>
      <c r="P40" s="190"/>
      <c r="Q40" s="272" t="s">
        <v>159</v>
      </c>
      <c r="R40" s="190"/>
      <c r="S40" s="272" t="s">
        <v>30</v>
      </c>
      <c r="T40" s="272"/>
      <c r="U40" s="272"/>
      <c r="V40" s="154"/>
    </row>
    <row r="41" spans="1:22" ht="40.9" customHeight="1" thickBot="1">
      <c r="A41" s="278"/>
      <c r="B41" s="191"/>
      <c r="C41" s="273"/>
      <c r="D41" s="188"/>
      <c r="E41" s="273"/>
      <c r="F41" s="188"/>
      <c r="G41" s="273"/>
      <c r="H41" s="188"/>
      <c r="I41" s="274"/>
      <c r="J41" s="274"/>
      <c r="K41" s="274"/>
      <c r="L41" s="188"/>
      <c r="M41" s="273"/>
      <c r="N41" s="189"/>
      <c r="O41" s="273"/>
      <c r="P41" s="189"/>
      <c r="Q41" s="273"/>
      <c r="R41" s="189"/>
      <c r="S41" s="274"/>
      <c r="T41" s="274"/>
      <c r="U41" s="274"/>
      <c r="V41" s="154"/>
    </row>
    <row r="42" spans="1:22" ht="40.9" customHeight="1" thickBot="1">
      <c r="A42" s="279"/>
      <c r="B42" s="191"/>
      <c r="C42" s="187" t="s">
        <v>200</v>
      </c>
      <c r="D42" s="188"/>
      <c r="E42" s="187" t="s">
        <v>201</v>
      </c>
      <c r="F42" s="188"/>
      <c r="G42" s="187" t="s">
        <v>202</v>
      </c>
      <c r="H42" s="114"/>
      <c r="I42" s="137" t="s">
        <v>81</v>
      </c>
      <c r="J42" s="188"/>
      <c r="K42" s="149" t="s">
        <v>160</v>
      </c>
      <c r="L42" s="188"/>
      <c r="M42" s="187" t="s">
        <v>200</v>
      </c>
      <c r="N42" s="188"/>
      <c r="O42" s="187" t="s">
        <v>201</v>
      </c>
      <c r="P42" s="188"/>
      <c r="Q42" s="187" t="s">
        <v>202</v>
      </c>
      <c r="R42" s="147"/>
      <c r="S42" s="137" t="s">
        <v>81</v>
      </c>
      <c r="T42" s="137"/>
      <c r="U42" s="149" t="s">
        <v>160</v>
      </c>
      <c r="V42" s="154"/>
    </row>
    <row r="43" spans="1:22" ht="40.9" customHeight="1">
      <c r="A43" s="197" t="s">
        <v>204</v>
      </c>
      <c r="B43" s="191"/>
      <c r="C43" s="198">
        <f>C31</f>
        <v>13050000000</v>
      </c>
      <c r="D43" s="198"/>
      <c r="E43" s="198">
        <f>E31</f>
        <v>-290403225002</v>
      </c>
      <c r="F43" s="198"/>
      <c r="G43" s="198">
        <f>G31</f>
        <v>280446718822</v>
      </c>
      <c r="H43" s="199"/>
      <c r="I43" s="198">
        <f>I31</f>
        <v>3093493820</v>
      </c>
      <c r="J43" s="198"/>
      <c r="K43" s="200">
        <f>K31</f>
        <v>0.69627183593447661</v>
      </c>
      <c r="L43" s="198"/>
      <c r="M43" s="198">
        <f>M31</f>
        <v>13050000000</v>
      </c>
      <c r="N43" s="198"/>
      <c r="O43" s="198">
        <f>O31</f>
        <v>796209858413</v>
      </c>
      <c r="P43" s="198"/>
      <c r="Q43" s="198">
        <f>Q31</f>
        <v>508010719850</v>
      </c>
      <c r="R43" s="199"/>
      <c r="S43" s="198">
        <f>S31</f>
        <v>1317270578263</v>
      </c>
      <c r="T43" s="198"/>
      <c r="U43" s="200">
        <f>U31</f>
        <v>79.677951823926179</v>
      </c>
      <c r="V43" s="154"/>
    </row>
    <row r="44" spans="1:22" ht="40.9" customHeight="1">
      <c r="A44" s="214" t="s">
        <v>280</v>
      </c>
      <c r="B44" s="152"/>
      <c r="C44" s="49">
        <v>0</v>
      </c>
      <c r="D44" s="49"/>
      <c r="E44" s="49">
        <v>10891196323</v>
      </c>
      <c r="F44" s="49"/>
      <c r="G44" s="49">
        <v>0</v>
      </c>
      <c r="H44" s="49"/>
      <c r="I44" s="49">
        <f>C44+E44+G44</f>
        <v>10891196323</v>
      </c>
      <c r="J44" s="50"/>
      <c r="K44" s="153">
        <f t="shared" ref="K44:K66" si="4">I44/$I$299*100</f>
        <v>2.4513490895993053</v>
      </c>
      <c r="L44" s="50"/>
      <c r="M44" s="49">
        <v>0</v>
      </c>
      <c r="N44" s="49"/>
      <c r="O44" s="49">
        <v>11228790666</v>
      </c>
      <c r="P44" s="49"/>
      <c r="Q44" s="49">
        <v>0</v>
      </c>
      <c r="R44" s="49"/>
      <c r="S44" s="49">
        <f>M44+O44+Q44</f>
        <v>11228790666</v>
      </c>
      <c r="T44" s="49"/>
      <c r="U44" s="153">
        <f t="shared" ref="U44:U66" si="5">S44/$S$299*100</f>
        <v>0.67919762005636364</v>
      </c>
      <c r="V44" s="154"/>
    </row>
    <row r="45" spans="1:22" ht="40.9" customHeight="1">
      <c r="A45" s="214" t="s">
        <v>25</v>
      </c>
      <c r="B45" s="152"/>
      <c r="C45" s="49">
        <v>0</v>
      </c>
      <c r="D45" s="49"/>
      <c r="E45" s="49">
        <v>-10833460268</v>
      </c>
      <c r="F45" s="49"/>
      <c r="G45" s="49">
        <v>0</v>
      </c>
      <c r="H45" s="49"/>
      <c r="I45" s="49">
        <f t="shared" ref="I45:I66" si="6">C45+E45+G45</f>
        <v>-10833460268</v>
      </c>
      <c r="J45" s="50"/>
      <c r="K45" s="153">
        <f t="shared" si="4"/>
        <v>-2.4383540776957533</v>
      </c>
      <c r="L45" s="50"/>
      <c r="M45" s="49">
        <v>19777894916</v>
      </c>
      <c r="N45" s="49"/>
      <c r="O45" s="49">
        <v>-14584062583</v>
      </c>
      <c r="P45" s="49"/>
      <c r="Q45" s="49">
        <v>0</v>
      </c>
      <c r="R45" s="49"/>
      <c r="S45" s="49">
        <f t="shared" ref="S45:S66" si="7">M45+O45+Q45</f>
        <v>5193832333</v>
      </c>
      <c r="T45" s="49"/>
      <c r="U45" s="153">
        <f t="shared" si="5"/>
        <v>0.31416014996404168</v>
      </c>
      <c r="V45" s="154"/>
    </row>
    <row r="46" spans="1:22" ht="40.9" customHeight="1">
      <c r="A46" s="214" t="s">
        <v>408</v>
      </c>
      <c r="B46" s="152"/>
      <c r="C46" s="49">
        <v>0</v>
      </c>
      <c r="D46" s="49"/>
      <c r="E46" s="49">
        <v>17801818455</v>
      </c>
      <c r="F46" s="49"/>
      <c r="G46" s="49">
        <v>0</v>
      </c>
      <c r="H46" s="49"/>
      <c r="I46" s="49">
        <f t="shared" si="6"/>
        <v>17801818455</v>
      </c>
      <c r="J46" s="50"/>
      <c r="K46" s="153">
        <f t="shared" si="4"/>
        <v>4.0067656636324473</v>
      </c>
      <c r="L46" s="50"/>
      <c r="M46" s="49">
        <v>0</v>
      </c>
      <c r="N46" s="49"/>
      <c r="O46" s="49">
        <v>17801818455</v>
      </c>
      <c r="P46" s="49"/>
      <c r="Q46" s="49">
        <v>0</v>
      </c>
      <c r="R46" s="49"/>
      <c r="S46" s="49">
        <f t="shared" si="7"/>
        <v>17801818455</v>
      </c>
      <c r="T46" s="49"/>
      <c r="U46" s="153">
        <f t="shared" si="5"/>
        <v>1.0767813816248282</v>
      </c>
      <c r="V46" s="154"/>
    </row>
    <row r="47" spans="1:22" ht="40.9" customHeight="1">
      <c r="A47" s="214" t="s">
        <v>411</v>
      </c>
      <c r="B47" s="152"/>
      <c r="C47" s="49">
        <v>0</v>
      </c>
      <c r="D47" s="49"/>
      <c r="E47" s="49">
        <v>-3824159019</v>
      </c>
      <c r="F47" s="49"/>
      <c r="G47" s="49">
        <v>0</v>
      </c>
      <c r="H47" s="49"/>
      <c r="I47" s="49">
        <f t="shared" si="6"/>
        <v>-3824159019</v>
      </c>
      <c r="J47" s="50"/>
      <c r="K47" s="153">
        <f t="shared" si="4"/>
        <v>-0.86072718291854644</v>
      </c>
      <c r="L47" s="50"/>
      <c r="M47" s="49">
        <v>0</v>
      </c>
      <c r="N47" s="49"/>
      <c r="O47" s="49">
        <v>-3824159019</v>
      </c>
      <c r="P47" s="49"/>
      <c r="Q47" s="49">
        <v>0</v>
      </c>
      <c r="R47" s="49"/>
      <c r="S47" s="49">
        <f t="shared" si="7"/>
        <v>-3824159019</v>
      </c>
      <c r="T47" s="49"/>
      <c r="U47" s="153">
        <f t="shared" si="5"/>
        <v>-0.23131250565446054</v>
      </c>
      <c r="V47" s="154"/>
    </row>
    <row r="48" spans="1:22" ht="40.9" customHeight="1">
      <c r="A48" s="214" t="s">
        <v>413</v>
      </c>
      <c r="B48" s="152"/>
      <c r="C48" s="49">
        <v>0</v>
      </c>
      <c r="D48" s="49"/>
      <c r="E48" s="49">
        <v>-2121585249</v>
      </c>
      <c r="F48" s="49"/>
      <c r="G48" s="49">
        <v>0</v>
      </c>
      <c r="H48" s="49"/>
      <c r="I48" s="49">
        <f t="shared" si="6"/>
        <v>-2121585249</v>
      </c>
      <c r="J48" s="50"/>
      <c r="K48" s="153">
        <f t="shared" si="4"/>
        <v>-0.47751834733348286</v>
      </c>
      <c r="L48" s="50"/>
      <c r="M48" s="49">
        <v>0</v>
      </c>
      <c r="N48" s="49"/>
      <c r="O48" s="49">
        <v>-2121585249</v>
      </c>
      <c r="P48" s="49"/>
      <c r="Q48" s="49">
        <v>0</v>
      </c>
      <c r="R48" s="49"/>
      <c r="S48" s="49">
        <f t="shared" si="7"/>
        <v>-2121585249</v>
      </c>
      <c r="T48" s="49"/>
      <c r="U48" s="153">
        <f t="shared" si="5"/>
        <v>-0.12832865931241039</v>
      </c>
      <c r="V48" s="154"/>
    </row>
    <row r="49" spans="1:22" ht="40.9" customHeight="1">
      <c r="A49" s="214" t="s">
        <v>409</v>
      </c>
      <c r="B49" s="152"/>
      <c r="C49" s="49">
        <v>0</v>
      </c>
      <c r="D49" s="49"/>
      <c r="E49" s="49">
        <v>10444301680</v>
      </c>
      <c r="F49" s="49"/>
      <c r="G49" s="49">
        <v>0</v>
      </c>
      <c r="H49" s="49"/>
      <c r="I49" s="49">
        <f t="shared" si="6"/>
        <v>10444301680</v>
      </c>
      <c r="J49" s="50"/>
      <c r="K49" s="153">
        <f t="shared" si="4"/>
        <v>2.3507637412339109</v>
      </c>
      <c r="L49" s="50"/>
      <c r="M49" s="49">
        <v>0</v>
      </c>
      <c r="N49" s="49"/>
      <c r="O49" s="49">
        <v>10444301680</v>
      </c>
      <c r="P49" s="49"/>
      <c r="Q49" s="49">
        <v>0</v>
      </c>
      <c r="R49" s="49"/>
      <c r="S49" s="49">
        <f t="shared" si="7"/>
        <v>10444301680</v>
      </c>
      <c r="T49" s="49"/>
      <c r="U49" s="153">
        <f t="shared" si="5"/>
        <v>0.63174611186635166</v>
      </c>
      <c r="V49" s="154"/>
    </row>
    <row r="50" spans="1:22" ht="40.9" customHeight="1">
      <c r="A50" s="214" t="s">
        <v>27</v>
      </c>
      <c r="B50" s="152"/>
      <c r="C50" s="49">
        <v>0</v>
      </c>
      <c r="D50" s="49"/>
      <c r="E50" s="49">
        <v>0</v>
      </c>
      <c r="F50" s="49"/>
      <c r="G50" s="49">
        <v>0</v>
      </c>
      <c r="H50" s="49"/>
      <c r="I50" s="49">
        <f t="shared" si="6"/>
        <v>0</v>
      </c>
      <c r="J50" s="50"/>
      <c r="K50" s="153">
        <f t="shared" si="4"/>
        <v>0</v>
      </c>
      <c r="L50" s="50"/>
      <c r="M50" s="49">
        <v>0</v>
      </c>
      <c r="N50" s="49"/>
      <c r="O50" s="49">
        <v>0</v>
      </c>
      <c r="P50" s="49"/>
      <c r="Q50" s="49">
        <v>774577710</v>
      </c>
      <c r="R50" s="49"/>
      <c r="S50" s="49">
        <f t="shared" si="7"/>
        <v>774577710</v>
      </c>
      <c r="T50" s="49"/>
      <c r="U50" s="153">
        <f t="shared" si="5"/>
        <v>4.6852003285952813E-2</v>
      </c>
      <c r="V50" s="154"/>
    </row>
    <row r="51" spans="1:22" ht="40.9" customHeight="1">
      <c r="A51" s="214" t="s">
        <v>414</v>
      </c>
      <c r="B51" s="152"/>
      <c r="C51" s="49">
        <v>720000000</v>
      </c>
      <c r="D51" s="49"/>
      <c r="E51" s="49">
        <v>895147283</v>
      </c>
      <c r="F51" s="49"/>
      <c r="G51" s="49">
        <v>0</v>
      </c>
      <c r="H51" s="49"/>
      <c r="I51" s="49">
        <f t="shared" si="6"/>
        <v>1615147283</v>
      </c>
      <c r="J51" s="50"/>
      <c r="K51" s="153">
        <f t="shared" si="4"/>
        <v>0.36353121404942662</v>
      </c>
      <c r="L51" s="50"/>
      <c r="M51" s="49">
        <v>720000000</v>
      </c>
      <c r="N51" s="49"/>
      <c r="O51" s="49">
        <v>895147283</v>
      </c>
      <c r="P51" s="49"/>
      <c r="Q51" s="49">
        <v>0</v>
      </c>
      <c r="R51" s="49"/>
      <c r="S51" s="49">
        <f t="shared" si="7"/>
        <v>1615147283</v>
      </c>
      <c r="T51" s="49"/>
      <c r="U51" s="153">
        <f t="shared" si="5"/>
        <v>9.7695666727117367E-2</v>
      </c>
      <c r="V51" s="154"/>
    </row>
    <row r="52" spans="1:22" ht="40.9" customHeight="1">
      <c r="A52" s="214" t="s">
        <v>29</v>
      </c>
      <c r="B52" s="152"/>
      <c r="C52" s="49">
        <v>0</v>
      </c>
      <c r="D52" s="49"/>
      <c r="E52" s="49">
        <v>0</v>
      </c>
      <c r="F52" s="49"/>
      <c r="G52" s="49">
        <v>0</v>
      </c>
      <c r="H52" s="49"/>
      <c r="I52" s="49">
        <f t="shared" si="6"/>
        <v>0</v>
      </c>
      <c r="J52" s="50"/>
      <c r="K52" s="153">
        <f t="shared" si="4"/>
        <v>0</v>
      </c>
      <c r="L52" s="50"/>
      <c r="M52" s="49">
        <v>0</v>
      </c>
      <c r="N52" s="49"/>
      <c r="O52" s="49">
        <v>0</v>
      </c>
      <c r="P52" s="49"/>
      <c r="Q52" s="49">
        <v>530477900</v>
      </c>
      <c r="R52" s="49"/>
      <c r="S52" s="49">
        <f t="shared" si="7"/>
        <v>530477900</v>
      </c>
      <c r="T52" s="49"/>
      <c r="U52" s="153">
        <f t="shared" si="5"/>
        <v>3.208709983911795E-2</v>
      </c>
      <c r="V52" s="154"/>
    </row>
    <row r="53" spans="1:22" ht="40.9" customHeight="1">
      <c r="A53" s="214" t="s">
        <v>129</v>
      </c>
      <c r="B53" s="152"/>
      <c r="C53" s="49">
        <v>0</v>
      </c>
      <c r="D53" s="49"/>
      <c r="E53" s="49">
        <v>1106125000</v>
      </c>
      <c r="F53" s="49"/>
      <c r="G53" s="49">
        <v>433755245</v>
      </c>
      <c r="H53" s="49"/>
      <c r="I53" s="49">
        <f t="shared" si="6"/>
        <v>1539880245</v>
      </c>
      <c r="J53" s="50"/>
      <c r="K53" s="153">
        <f t="shared" si="4"/>
        <v>0.34659039509747208</v>
      </c>
      <c r="L53" s="50"/>
      <c r="M53" s="49">
        <v>0</v>
      </c>
      <c r="N53" s="49"/>
      <c r="O53" s="49">
        <v>0</v>
      </c>
      <c r="P53" s="49"/>
      <c r="Q53" s="49">
        <v>433755245</v>
      </c>
      <c r="R53" s="49"/>
      <c r="S53" s="49">
        <f t="shared" si="7"/>
        <v>433755245</v>
      </c>
      <c r="T53" s="49"/>
      <c r="U53" s="153">
        <f t="shared" si="5"/>
        <v>2.6236621454081434E-2</v>
      </c>
      <c r="V53" s="154"/>
    </row>
    <row r="54" spans="1:22" ht="40.9" customHeight="1">
      <c r="A54" s="214" t="s">
        <v>71</v>
      </c>
      <c r="B54" s="152"/>
      <c r="C54" s="49">
        <v>0</v>
      </c>
      <c r="D54" s="49"/>
      <c r="E54" s="49">
        <v>-3984993345</v>
      </c>
      <c r="F54" s="49"/>
      <c r="G54" s="49">
        <v>4600620573</v>
      </c>
      <c r="H54" s="49"/>
      <c r="I54" s="49">
        <f t="shared" si="6"/>
        <v>615627228</v>
      </c>
      <c r="J54" s="50"/>
      <c r="K54" s="153">
        <f t="shared" si="4"/>
        <v>0.13856303753366322</v>
      </c>
      <c r="L54" s="50"/>
      <c r="M54" s="49">
        <v>0</v>
      </c>
      <c r="N54" s="49"/>
      <c r="O54" s="49">
        <v>0</v>
      </c>
      <c r="P54" s="49"/>
      <c r="Q54" s="49">
        <v>4600620573</v>
      </c>
      <c r="R54" s="49"/>
      <c r="S54" s="49">
        <f t="shared" si="7"/>
        <v>4600620573</v>
      </c>
      <c r="T54" s="49"/>
      <c r="U54" s="153">
        <f t="shared" si="5"/>
        <v>0.27827845730755424</v>
      </c>
      <c r="V54" s="154"/>
    </row>
    <row r="55" spans="1:22" ht="40.9" customHeight="1">
      <c r="A55" s="214" t="s">
        <v>326</v>
      </c>
      <c r="B55" s="152"/>
      <c r="C55" s="49">
        <v>0</v>
      </c>
      <c r="D55" s="49"/>
      <c r="E55" s="49">
        <v>-1579965000</v>
      </c>
      <c r="F55" s="49"/>
      <c r="G55" s="49">
        <v>0</v>
      </c>
      <c r="H55" s="49"/>
      <c r="I55" s="49">
        <f t="shared" si="6"/>
        <v>-1579965000</v>
      </c>
      <c r="J55" s="50"/>
      <c r="K55" s="153">
        <f t="shared" si="4"/>
        <v>-0.35561251945938011</v>
      </c>
      <c r="L55" s="50"/>
      <c r="M55" s="49">
        <v>0</v>
      </c>
      <c r="N55" s="49"/>
      <c r="O55" s="49">
        <v>1001400000</v>
      </c>
      <c r="P55" s="49"/>
      <c r="Q55" s="49">
        <v>0</v>
      </c>
      <c r="R55" s="49"/>
      <c r="S55" s="49">
        <f t="shared" si="7"/>
        <v>1001400000</v>
      </c>
      <c r="T55" s="49"/>
      <c r="U55" s="153">
        <f t="shared" si="5"/>
        <v>6.0571838673944209E-2</v>
      </c>
      <c r="V55" s="154"/>
    </row>
    <row r="56" spans="1:22" ht="40.9" customHeight="1">
      <c r="A56" s="214" t="s">
        <v>259</v>
      </c>
      <c r="B56" s="152"/>
      <c r="C56" s="49">
        <v>0</v>
      </c>
      <c r="D56" s="49"/>
      <c r="E56" s="49">
        <v>-1084814000</v>
      </c>
      <c r="F56" s="49"/>
      <c r="G56" s="49">
        <v>10076101061</v>
      </c>
      <c r="H56" s="49"/>
      <c r="I56" s="49">
        <f t="shared" si="6"/>
        <v>8991287061</v>
      </c>
      <c r="J56" s="50"/>
      <c r="K56" s="153">
        <f t="shared" si="4"/>
        <v>2.023724731209068</v>
      </c>
      <c r="L56" s="50"/>
      <c r="M56" s="49">
        <v>0</v>
      </c>
      <c r="N56" s="49"/>
      <c r="O56" s="49">
        <v>0</v>
      </c>
      <c r="P56" s="49"/>
      <c r="Q56" s="49">
        <v>10076101061</v>
      </c>
      <c r="R56" s="49"/>
      <c r="S56" s="49">
        <f t="shared" si="7"/>
        <v>10076101061</v>
      </c>
      <c r="T56" s="49"/>
      <c r="U56" s="153">
        <f t="shared" si="5"/>
        <v>0.60947470334456777</v>
      </c>
      <c r="V56" s="154"/>
    </row>
    <row r="57" spans="1:22" ht="40.9" customHeight="1">
      <c r="A57" s="214" t="s">
        <v>327</v>
      </c>
      <c r="B57" s="152"/>
      <c r="C57" s="49">
        <v>0</v>
      </c>
      <c r="D57" s="49"/>
      <c r="E57" s="49">
        <v>-1056973000</v>
      </c>
      <c r="F57" s="49"/>
      <c r="G57" s="49">
        <v>-9949805620</v>
      </c>
      <c r="H57" s="49"/>
      <c r="I57" s="49">
        <f t="shared" si="6"/>
        <v>-11006778620</v>
      </c>
      <c r="J57" s="50"/>
      <c r="K57" s="153">
        <f t="shared" si="4"/>
        <v>-2.477363913877737</v>
      </c>
      <c r="L57" s="50"/>
      <c r="M57" s="49">
        <v>0</v>
      </c>
      <c r="N57" s="49"/>
      <c r="O57" s="49">
        <v>0</v>
      </c>
      <c r="P57" s="49"/>
      <c r="Q57" s="49">
        <v>-9949805620</v>
      </c>
      <c r="R57" s="49"/>
      <c r="S57" s="49">
        <f t="shared" si="7"/>
        <v>-9949805620</v>
      </c>
      <c r="T57" s="49"/>
      <c r="U57" s="153">
        <f t="shared" si="5"/>
        <v>-0.60183545122003546</v>
      </c>
      <c r="V57" s="154"/>
    </row>
    <row r="58" spans="1:22" ht="40.9" customHeight="1">
      <c r="A58" s="214" t="s">
        <v>328</v>
      </c>
      <c r="B58" s="152"/>
      <c r="C58" s="49">
        <v>0</v>
      </c>
      <c r="D58" s="49"/>
      <c r="E58" s="49">
        <v>-693697000</v>
      </c>
      <c r="F58" s="49"/>
      <c r="G58" s="49">
        <v>-5907278581</v>
      </c>
      <c r="H58" s="49"/>
      <c r="I58" s="49">
        <f t="shared" si="6"/>
        <v>-6600975581</v>
      </c>
      <c r="J58" s="50"/>
      <c r="K58" s="153">
        <f t="shared" si="4"/>
        <v>-1.4857225047702038</v>
      </c>
      <c r="L58" s="50"/>
      <c r="M58" s="49">
        <v>0</v>
      </c>
      <c r="N58" s="49"/>
      <c r="O58" s="49">
        <v>0</v>
      </c>
      <c r="P58" s="49"/>
      <c r="Q58" s="49">
        <v>-5907278581</v>
      </c>
      <c r="R58" s="49"/>
      <c r="S58" s="49">
        <f t="shared" si="7"/>
        <v>-5907278581</v>
      </c>
      <c r="T58" s="49"/>
      <c r="U58" s="153">
        <f t="shared" si="5"/>
        <v>-0.35731448493147405</v>
      </c>
      <c r="V58" s="154"/>
    </row>
    <row r="59" spans="1:22" ht="40.9" customHeight="1">
      <c r="A59" s="214" t="s">
        <v>329</v>
      </c>
      <c r="B59" s="152"/>
      <c r="C59" s="49">
        <v>0</v>
      </c>
      <c r="D59" s="49"/>
      <c r="E59" s="49">
        <v>-246416000</v>
      </c>
      <c r="F59" s="49"/>
      <c r="G59" s="49">
        <v>4019612923</v>
      </c>
      <c r="H59" s="49"/>
      <c r="I59" s="49">
        <f t="shared" si="6"/>
        <v>3773196923</v>
      </c>
      <c r="J59" s="50"/>
      <c r="K59" s="153">
        <f t="shared" si="4"/>
        <v>0.84925682797049973</v>
      </c>
      <c r="L59" s="50"/>
      <c r="M59" s="49">
        <v>0</v>
      </c>
      <c r="N59" s="49"/>
      <c r="O59" s="49">
        <v>0</v>
      </c>
      <c r="P59" s="49"/>
      <c r="Q59" s="49">
        <v>4019612923</v>
      </c>
      <c r="R59" s="49"/>
      <c r="S59" s="49">
        <f t="shared" si="7"/>
        <v>4019612923</v>
      </c>
      <c r="T59" s="49"/>
      <c r="U59" s="153">
        <f t="shared" si="5"/>
        <v>0.2431349565644671</v>
      </c>
      <c r="V59" s="154"/>
    </row>
    <row r="60" spans="1:22" ht="40.9" customHeight="1">
      <c r="A60" s="214" t="s">
        <v>330</v>
      </c>
      <c r="B60" s="152"/>
      <c r="C60" s="49">
        <v>0</v>
      </c>
      <c r="D60" s="49"/>
      <c r="E60" s="49">
        <v>861800000</v>
      </c>
      <c r="F60" s="49"/>
      <c r="G60" s="49">
        <v>0</v>
      </c>
      <c r="H60" s="49"/>
      <c r="I60" s="49">
        <f t="shared" si="6"/>
        <v>861800000</v>
      </c>
      <c r="J60" s="50"/>
      <c r="K60" s="153">
        <f t="shared" si="4"/>
        <v>0.19397066977438979</v>
      </c>
      <c r="L60" s="50"/>
      <c r="M60" s="49">
        <v>0</v>
      </c>
      <c r="N60" s="49"/>
      <c r="O60" s="49">
        <v>1107095000</v>
      </c>
      <c r="P60" s="49"/>
      <c r="Q60" s="49">
        <v>0</v>
      </c>
      <c r="R60" s="49"/>
      <c r="S60" s="49">
        <f t="shared" si="7"/>
        <v>1107095000</v>
      </c>
      <c r="T60" s="49"/>
      <c r="U60" s="153">
        <f t="shared" si="5"/>
        <v>6.6965028696555101E-2</v>
      </c>
      <c r="V60" s="154"/>
    </row>
    <row r="61" spans="1:22" ht="40.9" customHeight="1">
      <c r="A61" s="214" t="s">
        <v>331</v>
      </c>
      <c r="B61" s="152"/>
      <c r="C61" s="49">
        <v>0</v>
      </c>
      <c r="D61" s="49"/>
      <c r="E61" s="49">
        <v>-225806000</v>
      </c>
      <c r="F61" s="49"/>
      <c r="G61" s="49">
        <v>5578171164</v>
      </c>
      <c r="H61" s="49"/>
      <c r="I61" s="49">
        <f t="shared" si="6"/>
        <v>5352365164</v>
      </c>
      <c r="J61" s="50"/>
      <c r="K61" s="153">
        <f t="shared" si="4"/>
        <v>1.2046900159412761</v>
      </c>
      <c r="L61" s="50"/>
      <c r="M61" s="49">
        <v>0</v>
      </c>
      <c r="N61" s="49"/>
      <c r="O61" s="49">
        <v>0</v>
      </c>
      <c r="P61" s="49"/>
      <c r="Q61" s="49">
        <v>5578171164</v>
      </c>
      <c r="R61" s="49"/>
      <c r="S61" s="49">
        <f t="shared" si="7"/>
        <v>5578171164</v>
      </c>
      <c r="T61" s="49"/>
      <c r="U61" s="153">
        <f t="shared" si="5"/>
        <v>0.33740771304319511</v>
      </c>
      <c r="V61" s="154"/>
    </row>
    <row r="62" spans="1:22" ht="40.9" customHeight="1">
      <c r="A62" s="214" t="s">
        <v>247</v>
      </c>
      <c r="B62" s="152"/>
      <c r="C62" s="49">
        <v>0</v>
      </c>
      <c r="D62" s="49"/>
      <c r="E62" s="49">
        <v>-202274000</v>
      </c>
      <c r="F62" s="49"/>
      <c r="G62" s="49">
        <v>-327144794</v>
      </c>
      <c r="H62" s="49"/>
      <c r="I62" s="49">
        <f t="shared" si="6"/>
        <v>-529418794</v>
      </c>
      <c r="J62" s="50"/>
      <c r="K62" s="153">
        <f t="shared" si="4"/>
        <v>-0.11915957073953318</v>
      </c>
      <c r="L62" s="50"/>
      <c r="M62" s="49">
        <v>0</v>
      </c>
      <c r="N62" s="49"/>
      <c r="O62" s="49">
        <v>0</v>
      </c>
      <c r="P62" s="49"/>
      <c r="Q62" s="49">
        <v>-327144794</v>
      </c>
      <c r="R62" s="49"/>
      <c r="S62" s="49">
        <f t="shared" si="7"/>
        <v>-327144794</v>
      </c>
      <c r="T62" s="49"/>
      <c r="U62" s="153">
        <f t="shared" si="5"/>
        <v>-1.978805840342392E-2</v>
      </c>
      <c r="V62" s="154"/>
    </row>
    <row r="63" spans="1:22" ht="40.9" customHeight="1">
      <c r="A63" s="214" t="s">
        <v>332</v>
      </c>
      <c r="B63" s="152"/>
      <c r="C63" s="49">
        <v>0</v>
      </c>
      <c r="D63" s="49"/>
      <c r="E63" s="49">
        <v>-144000000</v>
      </c>
      <c r="F63" s="49"/>
      <c r="G63" s="49">
        <v>971945640</v>
      </c>
      <c r="H63" s="49"/>
      <c r="I63" s="49">
        <f t="shared" si="6"/>
        <v>827945640</v>
      </c>
      <c r="J63" s="50"/>
      <c r="K63" s="153">
        <f t="shared" si="4"/>
        <v>0.18635085904802251</v>
      </c>
      <c r="L63" s="50"/>
      <c r="M63" s="49">
        <v>0</v>
      </c>
      <c r="N63" s="49"/>
      <c r="O63" s="49">
        <v>0</v>
      </c>
      <c r="P63" s="49"/>
      <c r="Q63" s="49">
        <v>971945640</v>
      </c>
      <c r="R63" s="49"/>
      <c r="S63" s="49">
        <f t="shared" si="7"/>
        <v>971945640</v>
      </c>
      <c r="T63" s="49"/>
      <c r="U63" s="153">
        <f t="shared" si="5"/>
        <v>5.8790228186462415E-2</v>
      </c>
      <c r="V63" s="154"/>
    </row>
    <row r="64" spans="1:22" ht="40.9" customHeight="1">
      <c r="A64" s="214" t="s">
        <v>333</v>
      </c>
      <c r="B64" s="152"/>
      <c r="C64" s="49">
        <v>0</v>
      </c>
      <c r="D64" s="49"/>
      <c r="E64" s="49">
        <v>1885758000</v>
      </c>
      <c r="F64" s="49"/>
      <c r="G64" s="49">
        <v>0</v>
      </c>
      <c r="H64" s="49"/>
      <c r="I64" s="49">
        <f t="shared" si="6"/>
        <v>1885758000</v>
      </c>
      <c r="J64" s="50"/>
      <c r="K64" s="153">
        <f t="shared" si="4"/>
        <v>0.42443924610398437</v>
      </c>
      <c r="L64" s="50"/>
      <c r="M64" s="49">
        <v>0</v>
      </c>
      <c r="N64" s="49"/>
      <c r="O64" s="49">
        <v>1982144000</v>
      </c>
      <c r="P64" s="49"/>
      <c r="Q64" s="49">
        <v>0</v>
      </c>
      <c r="R64" s="49"/>
      <c r="S64" s="49">
        <f t="shared" si="7"/>
        <v>1982144000</v>
      </c>
      <c r="T64" s="49"/>
      <c r="U64" s="153">
        <f t="shared" si="5"/>
        <v>0.11989425464003045</v>
      </c>
      <c r="V64" s="154"/>
    </row>
    <row r="65" spans="1:22" ht="40.9" customHeight="1">
      <c r="A65" s="214" t="s">
        <v>334</v>
      </c>
      <c r="B65" s="152"/>
      <c r="C65" s="49">
        <v>0</v>
      </c>
      <c r="D65" s="49"/>
      <c r="E65" s="49">
        <v>264000000</v>
      </c>
      <c r="F65" s="49"/>
      <c r="G65" s="49">
        <v>0</v>
      </c>
      <c r="H65" s="49"/>
      <c r="I65" s="49">
        <f t="shared" si="6"/>
        <v>264000000</v>
      </c>
      <c r="J65" s="50"/>
      <c r="K65" s="153">
        <f t="shared" si="4"/>
        <v>5.9420116988209454E-2</v>
      </c>
      <c r="L65" s="50"/>
      <c r="M65" s="49">
        <v>0</v>
      </c>
      <c r="N65" s="49"/>
      <c r="O65" s="49">
        <v>320112000</v>
      </c>
      <c r="P65" s="49"/>
      <c r="Q65" s="49">
        <v>0</v>
      </c>
      <c r="R65" s="49"/>
      <c r="S65" s="49">
        <f t="shared" si="7"/>
        <v>320112000</v>
      </c>
      <c r="T65" s="49"/>
      <c r="U65" s="153">
        <f t="shared" si="5"/>
        <v>1.9362664691026196E-2</v>
      </c>
      <c r="V65" s="154"/>
    </row>
    <row r="66" spans="1:22" ht="40.9" customHeight="1" thickBot="1">
      <c r="A66" s="214" t="s">
        <v>72</v>
      </c>
      <c r="B66" s="152"/>
      <c r="C66" s="135">
        <v>0</v>
      </c>
      <c r="D66" s="49"/>
      <c r="E66" s="135">
        <v>-18795364</v>
      </c>
      <c r="F66" s="49"/>
      <c r="G66" s="135">
        <v>19351123</v>
      </c>
      <c r="H66" s="49"/>
      <c r="I66" s="135">
        <f t="shared" si="6"/>
        <v>555759</v>
      </c>
      <c r="J66" s="50"/>
      <c r="K66" s="160">
        <f t="shared" si="4"/>
        <v>1.2508812423200869E-4</v>
      </c>
      <c r="L66" s="50"/>
      <c r="M66" s="135">
        <v>0</v>
      </c>
      <c r="N66" s="49"/>
      <c r="O66" s="135">
        <v>0</v>
      </c>
      <c r="P66" s="49"/>
      <c r="Q66" s="135">
        <v>19351123</v>
      </c>
      <c r="R66" s="49"/>
      <c r="S66" s="135">
        <f t="shared" si="7"/>
        <v>19351123</v>
      </c>
      <c r="T66" s="49"/>
      <c r="U66" s="160">
        <f t="shared" si="5"/>
        <v>1.1704944083439698E-3</v>
      </c>
      <c r="V66" s="154"/>
    </row>
    <row r="67" spans="1:22" ht="40.9" customHeight="1" thickBot="1">
      <c r="A67" s="157" t="s">
        <v>203</v>
      </c>
      <c r="B67" s="161"/>
      <c r="C67" s="155">
        <f>SUM(C43:C66)</f>
        <v>13770000000</v>
      </c>
      <c r="D67" s="159"/>
      <c r="E67" s="155">
        <f>SUM(E43:E66)</f>
        <v>-272270016506</v>
      </c>
      <c r="F67" s="159"/>
      <c r="G67" s="155">
        <f>SUM(G43:G66)</f>
        <v>289962047556</v>
      </c>
      <c r="H67" s="159"/>
      <c r="I67" s="155">
        <f>SUM(I43:I66)</f>
        <v>31462031050</v>
      </c>
      <c r="J67" s="156"/>
      <c r="K67" s="162">
        <f>SUM(K43:K66)</f>
        <v>7.0813544154457491</v>
      </c>
      <c r="L67" s="156"/>
      <c r="M67" s="155">
        <f>SUM(M43:M66)</f>
        <v>33547894916</v>
      </c>
      <c r="N67" s="159"/>
      <c r="O67" s="44">
        <f>SUM(O43:O66)</f>
        <v>820460860646</v>
      </c>
      <c r="P67" s="159"/>
      <c r="Q67" s="155">
        <f>SUM(Q43:Q66)</f>
        <v>518831104194</v>
      </c>
      <c r="R67" s="159"/>
      <c r="S67" s="155">
        <f>SUM(S43:S66)</f>
        <v>1372839859756</v>
      </c>
      <c r="T67" s="159"/>
      <c r="U67" s="162">
        <f>SUM(U43:U66)</f>
        <v>83.039179658778352</v>
      </c>
      <c r="V67" s="154"/>
    </row>
    <row r="68" spans="1:22" ht="40.9" customHeight="1">
      <c r="A68" s="133"/>
      <c r="B68" s="152"/>
      <c r="C68" s="49"/>
      <c r="D68" s="49"/>
      <c r="E68" s="49"/>
      <c r="F68" s="49"/>
      <c r="G68" s="49"/>
      <c r="H68" s="49"/>
      <c r="I68" s="49"/>
      <c r="J68" s="50"/>
      <c r="K68" s="153"/>
      <c r="L68" s="50"/>
      <c r="M68" s="49"/>
      <c r="N68" s="49"/>
      <c r="O68" s="36"/>
      <c r="P68" s="49"/>
      <c r="Q68" s="49"/>
      <c r="R68" s="49"/>
      <c r="S68" s="49"/>
      <c r="T68" s="49"/>
      <c r="U68" s="153"/>
      <c r="V68" s="154"/>
    </row>
    <row r="69" spans="1:22" ht="40.9" customHeight="1">
      <c r="A69" s="275" t="s">
        <v>0</v>
      </c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154"/>
    </row>
    <row r="70" spans="1:22" ht="40.9" customHeight="1">
      <c r="A70" s="275" t="s">
        <v>84</v>
      </c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154"/>
    </row>
    <row r="71" spans="1:22" ht="40.9" customHeight="1">
      <c r="A71" s="275" t="s">
        <v>405</v>
      </c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154"/>
    </row>
    <row r="72" spans="1:22" ht="40.9" customHeight="1">
      <c r="V72" s="154"/>
    </row>
    <row r="73" spans="1:22" ht="40.9" customHeight="1">
      <c r="A73" s="276" t="s">
        <v>277</v>
      </c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154"/>
    </row>
    <row r="74" spans="1:22" ht="40.9" customHeight="1">
      <c r="C74" s="280" t="s">
        <v>167</v>
      </c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154"/>
    </row>
    <row r="75" spans="1:22" ht="40.9" customHeight="1" thickBot="1">
      <c r="A75" s="144"/>
      <c r="B75" s="144"/>
      <c r="C75" s="274" t="s">
        <v>406</v>
      </c>
      <c r="D75" s="274"/>
      <c r="E75" s="274"/>
      <c r="F75" s="274"/>
      <c r="G75" s="274"/>
      <c r="H75" s="274"/>
      <c r="I75" s="274"/>
      <c r="J75" s="274"/>
      <c r="K75" s="274"/>
      <c r="L75" s="114"/>
      <c r="M75" s="274" t="s">
        <v>407</v>
      </c>
      <c r="N75" s="274"/>
      <c r="O75" s="274"/>
      <c r="P75" s="274"/>
      <c r="Q75" s="274"/>
      <c r="R75" s="274"/>
      <c r="S75" s="274"/>
      <c r="T75" s="274"/>
      <c r="U75" s="274"/>
      <c r="V75" s="154"/>
    </row>
    <row r="76" spans="1:22" ht="40.9" customHeight="1">
      <c r="A76" s="278" t="s">
        <v>199</v>
      </c>
      <c r="B76" s="191"/>
      <c r="C76" s="272" t="s">
        <v>92</v>
      </c>
      <c r="D76" s="188"/>
      <c r="E76" s="272" t="s">
        <v>158</v>
      </c>
      <c r="F76" s="188"/>
      <c r="G76" s="272" t="s">
        <v>159</v>
      </c>
      <c r="H76" s="188"/>
      <c r="I76" s="272" t="s">
        <v>30</v>
      </c>
      <c r="J76" s="272"/>
      <c r="K76" s="272"/>
      <c r="L76" s="188"/>
      <c r="M76" s="272" t="s">
        <v>92</v>
      </c>
      <c r="N76" s="190"/>
      <c r="O76" s="272" t="s">
        <v>158</v>
      </c>
      <c r="P76" s="190"/>
      <c r="Q76" s="272" t="s">
        <v>159</v>
      </c>
      <c r="R76" s="190"/>
      <c r="S76" s="272" t="s">
        <v>30</v>
      </c>
      <c r="T76" s="272"/>
      <c r="U76" s="272"/>
      <c r="V76" s="154"/>
    </row>
    <row r="77" spans="1:22" ht="40.9" customHeight="1" thickBot="1">
      <c r="A77" s="278"/>
      <c r="B77" s="191"/>
      <c r="C77" s="273"/>
      <c r="D77" s="188"/>
      <c r="E77" s="273"/>
      <c r="F77" s="188"/>
      <c r="G77" s="273"/>
      <c r="H77" s="188"/>
      <c r="I77" s="274"/>
      <c r="J77" s="274"/>
      <c r="K77" s="274"/>
      <c r="L77" s="188"/>
      <c r="M77" s="273"/>
      <c r="N77" s="189"/>
      <c r="O77" s="273"/>
      <c r="P77" s="189"/>
      <c r="Q77" s="273"/>
      <c r="R77" s="189"/>
      <c r="S77" s="274"/>
      <c r="T77" s="274"/>
      <c r="U77" s="274"/>
      <c r="V77" s="154"/>
    </row>
    <row r="78" spans="1:22" ht="40.9" customHeight="1" thickBot="1">
      <c r="A78" s="279"/>
      <c r="B78" s="191"/>
      <c r="C78" s="187" t="s">
        <v>200</v>
      </c>
      <c r="D78" s="188"/>
      <c r="E78" s="187" t="s">
        <v>201</v>
      </c>
      <c r="F78" s="188"/>
      <c r="G78" s="187" t="s">
        <v>202</v>
      </c>
      <c r="H78" s="114"/>
      <c r="I78" s="137" t="s">
        <v>81</v>
      </c>
      <c r="J78" s="188"/>
      <c r="K78" s="149" t="s">
        <v>160</v>
      </c>
      <c r="L78" s="188"/>
      <c r="M78" s="187" t="s">
        <v>200</v>
      </c>
      <c r="N78" s="188"/>
      <c r="O78" s="187" t="s">
        <v>201</v>
      </c>
      <c r="P78" s="188"/>
      <c r="Q78" s="187" t="s">
        <v>202</v>
      </c>
      <c r="R78" s="147"/>
      <c r="S78" s="137" t="s">
        <v>81</v>
      </c>
      <c r="T78" s="137"/>
      <c r="U78" s="149" t="s">
        <v>160</v>
      </c>
      <c r="V78" s="154"/>
    </row>
    <row r="79" spans="1:22" ht="40.9" customHeight="1">
      <c r="A79" s="197" t="s">
        <v>204</v>
      </c>
      <c r="B79" s="191"/>
      <c r="C79" s="198">
        <f>C67</f>
        <v>13770000000</v>
      </c>
      <c r="D79" s="198"/>
      <c r="E79" s="198">
        <f>E67</f>
        <v>-272270016506</v>
      </c>
      <c r="F79" s="198"/>
      <c r="G79" s="198">
        <f>G67</f>
        <v>289962047556</v>
      </c>
      <c r="H79" s="199"/>
      <c r="I79" s="198">
        <f>I67</f>
        <v>31462031050</v>
      </c>
      <c r="J79" s="198"/>
      <c r="K79" s="200">
        <f>K67</f>
        <v>7.0813544154457491</v>
      </c>
      <c r="L79" s="198"/>
      <c r="M79" s="198">
        <f>M67</f>
        <v>33547894916</v>
      </c>
      <c r="N79" s="198"/>
      <c r="O79" s="198">
        <f>O67</f>
        <v>820460860646</v>
      </c>
      <c r="P79" s="198"/>
      <c r="Q79" s="198">
        <f>Q67</f>
        <v>518831104194</v>
      </c>
      <c r="R79" s="199"/>
      <c r="S79" s="198">
        <f>S67</f>
        <v>1372839859756</v>
      </c>
      <c r="T79" s="198"/>
      <c r="U79" s="200">
        <f>U67</f>
        <v>83.039179658778352</v>
      </c>
      <c r="V79" s="154"/>
    </row>
    <row r="80" spans="1:22" ht="40.9" customHeight="1">
      <c r="A80" s="214" t="s">
        <v>270</v>
      </c>
      <c r="B80" s="152"/>
      <c r="C80" s="49">
        <v>0</v>
      </c>
      <c r="D80" s="49"/>
      <c r="E80" s="49">
        <v>440000</v>
      </c>
      <c r="F80" s="49"/>
      <c r="G80" s="49">
        <v>0</v>
      </c>
      <c r="H80" s="49"/>
      <c r="I80" s="49">
        <f>C80+E80+G80</f>
        <v>440000</v>
      </c>
      <c r="J80" s="50"/>
      <c r="K80" s="153">
        <f t="shared" ref="K80:K104" si="8">I80/$I$299*100</f>
        <v>9.9033528313682419E-5</v>
      </c>
      <c r="L80" s="50"/>
      <c r="M80" s="49">
        <v>0</v>
      </c>
      <c r="N80" s="49"/>
      <c r="O80" s="49">
        <v>310000</v>
      </c>
      <c r="P80" s="49"/>
      <c r="Q80" s="49">
        <v>0</v>
      </c>
      <c r="R80" s="49"/>
      <c r="S80" s="49">
        <f>M80+O80+Q80</f>
        <v>310000</v>
      </c>
      <c r="T80" s="49"/>
      <c r="U80" s="153">
        <f t="shared" ref="U80:U104" si="9">S80/$S$299*100</f>
        <v>1.8751018562934597E-5</v>
      </c>
      <c r="V80" s="154"/>
    </row>
    <row r="81" spans="1:22" ht="40.9" customHeight="1">
      <c r="A81" s="214" t="s">
        <v>268</v>
      </c>
      <c r="B81" s="152"/>
      <c r="C81" s="49">
        <v>0</v>
      </c>
      <c r="D81" s="49"/>
      <c r="E81" s="49">
        <v>41000</v>
      </c>
      <c r="F81" s="49"/>
      <c r="G81" s="49">
        <v>0</v>
      </c>
      <c r="H81" s="49"/>
      <c r="I81" s="49">
        <f t="shared" ref="I81:I104" si="10">C81+E81+G81</f>
        <v>41000</v>
      </c>
      <c r="J81" s="50"/>
      <c r="K81" s="153">
        <f t="shared" si="8"/>
        <v>9.2281242292294971E-6</v>
      </c>
      <c r="L81" s="50"/>
      <c r="M81" s="49">
        <v>0</v>
      </c>
      <c r="N81" s="49"/>
      <c r="O81" s="49">
        <v>-129000</v>
      </c>
      <c r="P81" s="49"/>
      <c r="Q81" s="49">
        <v>0</v>
      </c>
      <c r="R81" s="49"/>
      <c r="S81" s="49">
        <f t="shared" ref="S81:S104" si="11">M81+O81+Q81</f>
        <v>-129000</v>
      </c>
      <c r="T81" s="49"/>
      <c r="U81" s="153">
        <f t="shared" si="9"/>
        <v>-7.8028432084469785E-6</v>
      </c>
      <c r="V81" s="154"/>
    </row>
    <row r="82" spans="1:22" ht="40.9" customHeight="1">
      <c r="A82" s="214" t="s">
        <v>253</v>
      </c>
      <c r="B82" s="152"/>
      <c r="C82" s="49">
        <v>0</v>
      </c>
      <c r="D82" s="49"/>
      <c r="E82" s="49">
        <v>690000</v>
      </c>
      <c r="F82" s="49"/>
      <c r="G82" s="49">
        <v>249008</v>
      </c>
      <c r="H82" s="49"/>
      <c r="I82" s="49">
        <f t="shared" si="10"/>
        <v>939008</v>
      </c>
      <c r="J82" s="50"/>
      <c r="K82" s="153">
        <f t="shared" si="8"/>
        <v>2.1134835307903249E-4</v>
      </c>
      <c r="L82" s="50"/>
      <c r="M82" s="49">
        <v>0</v>
      </c>
      <c r="N82" s="49"/>
      <c r="O82" s="49">
        <v>0</v>
      </c>
      <c r="P82" s="49"/>
      <c r="Q82" s="49">
        <v>249008</v>
      </c>
      <c r="R82" s="49"/>
      <c r="S82" s="49">
        <f t="shared" si="11"/>
        <v>249008</v>
      </c>
      <c r="T82" s="49"/>
      <c r="U82" s="153">
        <f t="shared" si="9"/>
        <v>1.5061785904255543E-5</v>
      </c>
      <c r="V82" s="154"/>
    </row>
    <row r="83" spans="1:22" ht="40.9" customHeight="1">
      <c r="A83" s="214" t="s">
        <v>305</v>
      </c>
      <c r="B83" s="152"/>
      <c r="C83" s="49">
        <v>0</v>
      </c>
      <c r="D83" s="49"/>
      <c r="E83" s="49">
        <v>927000</v>
      </c>
      <c r="F83" s="49"/>
      <c r="G83" s="49">
        <v>27936320</v>
      </c>
      <c r="H83" s="49"/>
      <c r="I83" s="49">
        <f t="shared" si="10"/>
        <v>28863320</v>
      </c>
      <c r="J83" s="50"/>
      <c r="K83" s="153">
        <f t="shared" si="8"/>
        <v>6.4964464055610816E-3</v>
      </c>
      <c r="L83" s="50"/>
      <c r="M83" s="49">
        <v>0</v>
      </c>
      <c r="N83" s="49"/>
      <c r="O83" s="49">
        <v>0</v>
      </c>
      <c r="P83" s="49"/>
      <c r="Q83" s="49">
        <v>27936320</v>
      </c>
      <c r="R83" s="49"/>
      <c r="S83" s="49">
        <f t="shared" si="11"/>
        <v>27936320</v>
      </c>
      <c r="T83" s="49"/>
      <c r="U83" s="153">
        <f t="shared" si="9"/>
        <v>1.68978856419381E-3</v>
      </c>
      <c r="V83" s="154"/>
    </row>
    <row r="84" spans="1:22" ht="40.9" customHeight="1">
      <c r="A84" s="214" t="s">
        <v>274</v>
      </c>
      <c r="B84" s="152"/>
      <c r="C84" s="49">
        <v>0</v>
      </c>
      <c r="D84" s="49"/>
      <c r="E84" s="49">
        <v>1875000</v>
      </c>
      <c r="F84" s="49"/>
      <c r="G84" s="49">
        <v>0</v>
      </c>
      <c r="H84" s="49"/>
      <c r="I84" s="49">
        <f t="shared" si="10"/>
        <v>1875000</v>
      </c>
      <c r="J84" s="50"/>
      <c r="K84" s="153">
        <f t="shared" si="8"/>
        <v>4.2201787633671479E-4</v>
      </c>
      <c r="L84" s="50"/>
      <c r="M84" s="49">
        <v>0</v>
      </c>
      <c r="N84" s="49"/>
      <c r="O84" s="49">
        <v>-2875000</v>
      </c>
      <c r="P84" s="49"/>
      <c r="Q84" s="49">
        <v>0</v>
      </c>
      <c r="R84" s="49"/>
      <c r="S84" s="49">
        <f t="shared" si="11"/>
        <v>-2875000</v>
      </c>
      <c r="T84" s="49"/>
      <c r="U84" s="153">
        <f t="shared" si="9"/>
        <v>-1.7390057538205474E-4</v>
      </c>
      <c r="V84" s="154"/>
    </row>
    <row r="85" spans="1:22" ht="40.9" customHeight="1">
      <c r="A85" s="214" t="s">
        <v>125</v>
      </c>
      <c r="B85" s="152"/>
      <c r="C85" s="49">
        <v>0</v>
      </c>
      <c r="D85" s="49"/>
      <c r="E85" s="49">
        <v>5850000</v>
      </c>
      <c r="F85" s="49"/>
      <c r="G85" s="49">
        <v>2413111</v>
      </c>
      <c r="H85" s="49"/>
      <c r="I85" s="49">
        <f t="shared" si="10"/>
        <v>8263111</v>
      </c>
      <c r="J85" s="50"/>
      <c r="K85" s="153">
        <f t="shared" si="8"/>
        <v>1.8598296299490921E-3</v>
      </c>
      <c r="L85" s="50"/>
      <c r="M85" s="49">
        <v>0</v>
      </c>
      <c r="N85" s="49"/>
      <c r="O85" s="49">
        <v>0</v>
      </c>
      <c r="P85" s="49"/>
      <c r="Q85" s="49">
        <v>2413111</v>
      </c>
      <c r="R85" s="49"/>
      <c r="S85" s="49">
        <f t="shared" si="11"/>
        <v>2413111</v>
      </c>
      <c r="T85" s="49"/>
      <c r="U85" s="153">
        <f t="shared" si="9"/>
        <v>1.4596222308200539E-4</v>
      </c>
      <c r="V85" s="154"/>
    </row>
    <row r="86" spans="1:22" ht="40.9" customHeight="1">
      <c r="A86" s="214" t="s">
        <v>306</v>
      </c>
      <c r="B86" s="152"/>
      <c r="C86" s="49">
        <v>0</v>
      </c>
      <c r="D86" s="49"/>
      <c r="E86" s="49">
        <v>-6000000</v>
      </c>
      <c r="F86" s="49"/>
      <c r="G86" s="49">
        <v>0</v>
      </c>
      <c r="H86" s="49"/>
      <c r="I86" s="49">
        <f t="shared" si="10"/>
        <v>-6000000</v>
      </c>
      <c r="J86" s="50"/>
      <c r="K86" s="153">
        <f t="shared" si="8"/>
        <v>-1.3504572042774875E-3</v>
      </c>
      <c r="L86" s="50"/>
      <c r="M86" s="49">
        <v>0</v>
      </c>
      <c r="N86" s="49"/>
      <c r="O86" s="49">
        <v>-13500000</v>
      </c>
      <c r="P86" s="49"/>
      <c r="Q86" s="49">
        <v>0</v>
      </c>
      <c r="R86" s="49"/>
      <c r="S86" s="49">
        <f t="shared" si="11"/>
        <v>-13500000</v>
      </c>
      <c r="T86" s="49"/>
      <c r="U86" s="153">
        <f t="shared" si="9"/>
        <v>-8.165766148374744E-4</v>
      </c>
      <c r="V86" s="154"/>
    </row>
    <row r="87" spans="1:22" ht="40.9" customHeight="1">
      <c r="A87" s="214" t="s">
        <v>307</v>
      </c>
      <c r="B87" s="152"/>
      <c r="C87" s="49">
        <v>0</v>
      </c>
      <c r="D87" s="49"/>
      <c r="E87" s="49">
        <v>7000000</v>
      </c>
      <c r="F87" s="49"/>
      <c r="G87" s="49">
        <v>0</v>
      </c>
      <c r="H87" s="49"/>
      <c r="I87" s="49">
        <f t="shared" si="10"/>
        <v>7000000</v>
      </c>
      <c r="J87" s="50"/>
      <c r="K87" s="153">
        <f t="shared" si="8"/>
        <v>1.5755334049904022E-3</v>
      </c>
      <c r="L87" s="50"/>
      <c r="M87" s="49">
        <v>0</v>
      </c>
      <c r="N87" s="49"/>
      <c r="O87" s="49">
        <v>-6000000</v>
      </c>
      <c r="P87" s="49"/>
      <c r="Q87" s="49">
        <v>0</v>
      </c>
      <c r="R87" s="49"/>
      <c r="S87" s="49">
        <f t="shared" si="11"/>
        <v>-6000000</v>
      </c>
      <c r="T87" s="49"/>
      <c r="U87" s="153">
        <f t="shared" si="9"/>
        <v>-3.6292293992776643E-4</v>
      </c>
      <c r="V87" s="154"/>
    </row>
    <row r="88" spans="1:22" ht="40.9" customHeight="1">
      <c r="A88" s="214" t="s">
        <v>342</v>
      </c>
      <c r="B88" s="152"/>
      <c r="C88" s="49">
        <v>0</v>
      </c>
      <c r="D88" s="49"/>
      <c r="E88" s="49">
        <v>0</v>
      </c>
      <c r="F88" s="49"/>
      <c r="G88" s="49">
        <v>0</v>
      </c>
      <c r="H88" s="49"/>
      <c r="I88" s="49">
        <f t="shared" si="10"/>
        <v>0</v>
      </c>
      <c r="J88" s="50"/>
      <c r="K88" s="153">
        <f t="shared" si="8"/>
        <v>0</v>
      </c>
      <c r="L88" s="50"/>
      <c r="M88" s="49">
        <v>0</v>
      </c>
      <c r="N88" s="49"/>
      <c r="O88" s="49">
        <v>0</v>
      </c>
      <c r="P88" s="49"/>
      <c r="Q88" s="49">
        <v>251409000</v>
      </c>
      <c r="R88" s="49"/>
      <c r="S88" s="49">
        <f t="shared" si="11"/>
        <v>251409000</v>
      </c>
      <c r="T88" s="49"/>
      <c r="U88" s="153">
        <f t="shared" si="9"/>
        <v>1.5207015567383304E-2</v>
      </c>
      <c r="V88" s="154"/>
    </row>
    <row r="89" spans="1:22" ht="40.9" customHeight="1">
      <c r="A89" s="214" t="s">
        <v>354</v>
      </c>
      <c r="B89" s="152"/>
      <c r="C89" s="49">
        <v>0</v>
      </c>
      <c r="D89" s="49"/>
      <c r="E89" s="49">
        <v>0</v>
      </c>
      <c r="F89" s="49"/>
      <c r="G89" s="49">
        <v>0</v>
      </c>
      <c r="H89" s="49"/>
      <c r="I89" s="49">
        <f t="shared" si="10"/>
        <v>0</v>
      </c>
      <c r="J89" s="50"/>
      <c r="K89" s="153">
        <f t="shared" si="8"/>
        <v>0</v>
      </c>
      <c r="L89" s="50"/>
      <c r="M89" s="49">
        <v>0</v>
      </c>
      <c r="N89" s="49"/>
      <c r="O89" s="49">
        <v>0</v>
      </c>
      <c r="P89" s="49"/>
      <c r="Q89" s="49">
        <v>240515000</v>
      </c>
      <c r="R89" s="49"/>
      <c r="S89" s="49">
        <f t="shared" si="11"/>
        <v>240515000</v>
      </c>
      <c r="T89" s="49"/>
      <c r="U89" s="153">
        <f t="shared" si="9"/>
        <v>1.4548068482787791E-2</v>
      </c>
      <c r="V89" s="154"/>
    </row>
    <row r="90" spans="1:22" ht="40.9" customHeight="1">
      <c r="A90" s="214" t="s">
        <v>343</v>
      </c>
      <c r="B90" s="152"/>
      <c r="C90" s="49">
        <v>0</v>
      </c>
      <c r="D90" s="49"/>
      <c r="E90" s="49">
        <v>0</v>
      </c>
      <c r="F90" s="49"/>
      <c r="G90" s="49">
        <v>0</v>
      </c>
      <c r="H90" s="49"/>
      <c r="I90" s="49">
        <f t="shared" si="10"/>
        <v>0</v>
      </c>
      <c r="J90" s="50"/>
      <c r="K90" s="153">
        <f t="shared" si="8"/>
        <v>0</v>
      </c>
      <c r="L90" s="50"/>
      <c r="M90" s="49">
        <v>0</v>
      </c>
      <c r="N90" s="49"/>
      <c r="O90" s="49">
        <v>0</v>
      </c>
      <c r="P90" s="49"/>
      <c r="Q90" s="49">
        <v>202124936</v>
      </c>
      <c r="R90" s="49"/>
      <c r="S90" s="49">
        <f t="shared" si="11"/>
        <v>202124936</v>
      </c>
      <c r="T90" s="49"/>
      <c r="U90" s="153">
        <f t="shared" si="9"/>
        <v>1.2225962667638604E-2</v>
      </c>
      <c r="V90" s="154"/>
    </row>
    <row r="91" spans="1:22" ht="40.9" customHeight="1">
      <c r="A91" s="214" t="s">
        <v>390</v>
      </c>
      <c r="B91" s="152"/>
      <c r="C91" s="49">
        <v>0</v>
      </c>
      <c r="D91" s="49"/>
      <c r="E91" s="49">
        <v>0</v>
      </c>
      <c r="F91" s="49"/>
      <c r="G91" s="49">
        <v>0</v>
      </c>
      <c r="H91" s="49"/>
      <c r="I91" s="49">
        <f t="shared" si="10"/>
        <v>0</v>
      </c>
      <c r="J91" s="50"/>
      <c r="K91" s="153">
        <f t="shared" si="8"/>
        <v>0</v>
      </c>
      <c r="L91" s="50"/>
      <c r="M91" s="49">
        <v>0</v>
      </c>
      <c r="N91" s="49"/>
      <c r="O91" s="49">
        <v>0</v>
      </c>
      <c r="P91" s="49"/>
      <c r="Q91" s="49">
        <v>39365814</v>
      </c>
      <c r="R91" s="49"/>
      <c r="S91" s="49">
        <f t="shared" si="11"/>
        <v>39365814</v>
      </c>
      <c r="T91" s="49"/>
      <c r="U91" s="153">
        <f t="shared" si="9"/>
        <v>2.3811261582549377E-3</v>
      </c>
      <c r="V91" s="154"/>
    </row>
    <row r="92" spans="1:22" ht="40.9" customHeight="1">
      <c r="A92" s="214" t="s">
        <v>364</v>
      </c>
      <c r="B92" s="152"/>
      <c r="C92" s="49">
        <v>0</v>
      </c>
      <c r="D92" s="49"/>
      <c r="E92" s="49">
        <v>0</v>
      </c>
      <c r="F92" s="49"/>
      <c r="G92" s="49">
        <v>0</v>
      </c>
      <c r="H92" s="49"/>
      <c r="I92" s="49">
        <f t="shared" si="10"/>
        <v>0</v>
      </c>
      <c r="J92" s="50"/>
      <c r="K92" s="153">
        <f t="shared" si="8"/>
        <v>0</v>
      </c>
      <c r="L92" s="50"/>
      <c r="M92" s="49">
        <v>0</v>
      </c>
      <c r="N92" s="49"/>
      <c r="O92" s="49">
        <v>0</v>
      </c>
      <c r="P92" s="49"/>
      <c r="Q92" s="49">
        <v>21433036</v>
      </c>
      <c r="R92" s="49"/>
      <c r="S92" s="49">
        <f t="shared" si="11"/>
        <v>21433036</v>
      </c>
      <c r="T92" s="49"/>
      <c r="U92" s="153">
        <f t="shared" si="9"/>
        <v>1.2964234061162759E-3</v>
      </c>
      <c r="V92" s="154"/>
    </row>
    <row r="93" spans="1:22" ht="40.9" customHeight="1">
      <c r="A93" s="214" t="s">
        <v>396</v>
      </c>
      <c r="B93" s="152"/>
      <c r="C93" s="49">
        <v>0</v>
      </c>
      <c r="D93" s="49"/>
      <c r="E93" s="49">
        <v>0</v>
      </c>
      <c r="F93" s="49"/>
      <c r="G93" s="49">
        <v>0</v>
      </c>
      <c r="H93" s="49"/>
      <c r="I93" s="49">
        <f t="shared" si="10"/>
        <v>0</v>
      </c>
      <c r="J93" s="50"/>
      <c r="K93" s="153">
        <f t="shared" si="8"/>
        <v>0</v>
      </c>
      <c r="L93" s="50"/>
      <c r="M93" s="49">
        <v>0</v>
      </c>
      <c r="N93" s="49"/>
      <c r="O93" s="49">
        <v>0</v>
      </c>
      <c r="P93" s="49"/>
      <c r="Q93" s="49">
        <v>2499833</v>
      </c>
      <c r="R93" s="49"/>
      <c r="S93" s="49">
        <f t="shared" si="11"/>
        <v>2499833</v>
      </c>
      <c r="T93" s="49"/>
      <c r="U93" s="153">
        <f t="shared" si="9"/>
        <v>1.5120779028140801E-4</v>
      </c>
      <c r="V93" s="154"/>
    </row>
    <row r="94" spans="1:22" ht="40.9" customHeight="1">
      <c r="A94" s="214" t="s">
        <v>344</v>
      </c>
      <c r="B94" s="152"/>
      <c r="C94" s="49">
        <v>0</v>
      </c>
      <c r="D94" s="49"/>
      <c r="E94" s="49">
        <v>0</v>
      </c>
      <c r="F94" s="49"/>
      <c r="G94" s="49">
        <v>0</v>
      </c>
      <c r="H94" s="49"/>
      <c r="I94" s="49">
        <f t="shared" si="10"/>
        <v>0</v>
      </c>
      <c r="J94" s="50"/>
      <c r="K94" s="153">
        <f t="shared" si="8"/>
        <v>0</v>
      </c>
      <c r="L94" s="50"/>
      <c r="M94" s="49">
        <v>0</v>
      </c>
      <c r="N94" s="49"/>
      <c r="O94" s="49">
        <v>0</v>
      </c>
      <c r="P94" s="49"/>
      <c r="Q94" s="49">
        <v>2441851</v>
      </c>
      <c r="R94" s="49"/>
      <c r="S94" s="49">
        <f t="shared" si="11"/>
        <v>2441851</v>
      </c>
      <c r="T94" s="49"/>
      <c r="U94" s="153">
        <f t="shared" si="9"/>
        <v>1.477006239642594E-4</v>
      </c>
      <c r="V94" s="154"/>
    </row>
    <row r="95" spans="1:22" ht="40.9" customHeight="1">
      <c r="A95" s="214" t="s">
        <v>308</v>
      </c>
      <c r="B95" s="152"/>
      <c r="C95" s="49">
        <v>0</v>
      </c>
      <c r="D95" s="49"/>
      <c r="E95" s="49">
        <v>14000000</v>
      </c>
      <c r="F95" s="49"/>
      <c r="G95" s="49">
        <v>77872760</v>
      </c>
      <c r="H95" s="49"/>
      <c r="I95" s="49">
        <f t="shared" si="10"/>
        <v>91872760</v>
      </c>
      <c r="J95" s="50"/>
      <c r="K95" s="153">
        <f t="shared" si="8"/>
        <v>2.0678371769809429E-2</v>
      </c>
      <c r="L95" s="50"/>
      <c r="M95" s="49">
        <v>0</v>
      </c>
      <c r="N95" s="49"/>
      <c r="O95" s="49">
        <v>0</v>
      </c>
      <c r="P95" s="49"/>
      <c r="Q95" s="49">
        <v>77872760</v>
      </c>
      <c r="R95" s="49"/>
      <c r="S95" s="49">
        <f t="shared" si="11"/>
        <v>77872760</v>
      </c>
      <c r="T95" s="49"/>
      <c r="U95" s="153">
        <f t="shared" si="9"/>
        <v>4.7103018332482292E-3</v>
      </c>
      <c r="V95" s="154"/>
    </row>
    <row r="96" spans="1:22" ht="40.9" customHeight="1">
      <c r="A96" s="214" t="s">
        <v>257</v>
      </c>
      <c r="B96" s="152"/>
      <c r="C96" s="49">
        <v>0</v>
      </c>
      <c r="D96" s="49"/>
      <c r="E96" s="49">
        <v>48000000</v>
      </c>
      <c r="F96" s="49"/>
      <c r="G96" s="49">
        <v>81746720</v>
      </c>
      <c r="H96" s="49"/>
      <c r="I96" s="49">
        <f t="shared" si="10"/>
        <v>129746720</v>
      </c>
      <c r="J96" s="50"/>
      <c r="K96" s="153">
        <f t="shared" si="8"/>
        <v>2.920289879256233E-2</v>
      </c>
      <c r="L96" s="50"/>
      <c r="M96" s="49">
        <v>0</v>
      </c>
      <c r="N96" s="49"/>
      <c r="O96" s="49">
        <v>0</v>
      </c>
      <c r="P96" s="49"/>
      <c r="Q96" s="49">
        <v>81746720</v>
      </c>
      <c r="R96" s="49"/>
      <c r="S96" s="49">
        <f t="shared" si="11"/>
        <v>81746720</v>
      </c>
      <c r="T96" s="49"/>
      <c r="U96" s="153">
        <f t="shared" si="9"/>
        <v>4.9446266586419905E-3</v>
      </c>
      <c r="V96" s="154"/>
    </row>
    <row r="97" spans="1:22" ht="40.9" customHeight="1">
      <c r="A97" s="214" t="s">
        <v>112</v>
      </c>
      <c r="B97" s="152"/>
      <c r="C97" s="49">
        <v>0</v>
      </c>
      <c r="D97" s="49"/>
      <c r="E97" s="49">
        <v>50430000</v>
      </c>
      <c r="F97" s="49"/>
      <c r="G97" s="49">
        <v>-41077642</v>
      </c>
      <c r="H97" s="49"/>
      <c r="I97" s="49">
        <f t="shared" si="10"/>
        <v>9352358</v>
      </c>
      <c r="J97" s="50"/>
      <c r="K97" s="153">
        <f t="shared" si="8"/>
        <v>2.1049932063470322E-3</v>
      </c>
      <c r="L97" s="50"/>
      <c r="M97" s="49">
        <v>0</v>
      </c>
      <c r="N97" s="49"/>
      <c r="O97" s="49">
        <v>0</v>
      </c>
      <c r="P97" s="49"/>
      <c r="Q97" s="49">
        <v>-41077642</v>
      </c>
      <c r="R97" s="49"/>
      <c r="S97" s="49">
        <f t="shared" si="11"/>
        <v>-41077642</v>
      </c>
      <c r="T97" s="49"/>
      <c r="U97" s="153">
        <f t="shared" si="9"/>
        <v>-2.4846697666567161E-3</v>
      </c>
      <c r="V97" s="154"/>
    </row>
    <row r="98" spans="1:22" ht="40.9" customHeight="1">
      <c r="A98" s="214" t="s">
        <v>309</v>
      </c>
      <c r="B98" s="152"/>
      <c r="C98" s="49">
        <v>0</v>
      </c>
      <c r="D98" s="49"/>
      <c r="E98" s="49">
        <v>56800000</v>
      </c>
      <c r="F98" s="49"/>
      <c r="G98" s="49">
        <v>-87948957</v>
      </c>
      <c r="H98" s="49"/>
      <c r="I98" s="49">
        <f t="shared" si="10"/>
        <v>-31148957</v>
      </c>
      <c r="J98" s="50"/>
      <c r="K98" s="153">
        <f t="shared" si="8"/>
        <v>-7.0108888977299458E-3</v>
      </c>
      <c r="L98" s="50"/>
      <c r="M98" s="49">
        <v>0</v>
      </c>
      <c r="N98" s="49"/>
      <c r="O98" s="49">
        <v>0</v>
      </c>
      <c r="P98" s="49"/>
      <c r="Q98" s="49">
        <v>-87948957</v>
      </c>
      <c r="R98" s="49"/>
      <c r="S98" s="49">
        <f t="shared" si="11"/>
        <v>-87948957</v>
      </c>
      <c r="T98" s="49"/>
      <c r="U98" s="153">
        <f t="shared" si="9"/>
        <v>-5.3197823396701188E-3</v>
      </c>
      <c r="V98" s="154"/>
    </row>
    <row r="99" spans="1:22" ht="40.9" customHeight="1">
      <c r="A99" s="214" t="s">
        <v>310</v>
      </c>
      <c r="B99" s="152"/>
      <c r="C99" s="49">
        <v>0</v>
      </c>
      <c r="D99" s="49"/>
      <c r="E99" s="49">
        <v>366600000</v>
      </c>
      <c r="F99" s="49"/>
      <c r="G99" s="49">
        <v>0</v>
      </c>
      <c r="H99" s="49"/>
      <c r="I99" s="49">
        <f t="shared" si="10"/>
        <v>366600000</v>
      </c>
      <c r="J99" s="50"/>
      <c r="K99" s="153">
        <f t="shared" si="8"/>
        <v>8.2512935181354483E-2</v>
      </c>
      <c r="L99" s="50"/>
      <c r="M99" s="49">
        <v>0</v>
      </c>
      <c r="N99" s="49"/>
      <c r="O99" s="49">
        <v>308870000</v>
      </c>
      <c r="P99" s="49"/>
      <c r="Q99" s="49">
        <v>0</v>
      </c>
      <c r="R99" s="49"/>
      <c r="S99" s="49">
        <f t="shared" si="11"/>
        <v>308870000</v>
      </c>
      <c r="T99" s="49"/>
      <c r="U99" s="153">
        <f t="shared" si="9"/>
        <v>1.8682668075914871E-2</v>
      </c>
      <c r="V99" s="154"/>
    </row>
    <row r="100" spans="1:22" ht="40.9" customHeight="1">
      <c r="A100" s="214" t="s">
        <v>126</v>
      </c>
      <c r="B100" s="152"/>
      <c r="C100" s="49">
        <v>0</v>
      </c>
      <c r="D100" s="49"/>
      <c r="E100" s="49">
        <v>29784000</v>
      </c>
      <c r="F100" s="49"/>
      <c r="G100" s="49">
        <v>0</v>
      </c>
      <c r="H100" s="49"/>
      <c r="I100" s="49">
        <f t="shared" si="10"/>
        <v>29784000</v>
      </c>
      <c r="J100" s="50"/>
      <c r="K100" s="153">
        <f t="shared" si="8"/>
        <v>6.7036695620334473E-3</v>
      </c>
      <c r="L100" s="50"/>
      <c r="M100" s="49">
        <v>0</v>
      </c>
      <c r="N100" s="49"/>
      <c r="O100" s="49">
        <v>-35989000</v>
      </c>
      <c r="P100" s="49"/>
      <c r="Q100" s="49">
        <v>0</v>
      </c>
      <c r="R100" s="49"/>
      <c r="S100" s="49">
        <f t="shared" si="11"/>
        <v>-35989000</v>
      </c>
      <c r="T100" s="49"/>
      <c r="U100" s="153">
        <f t="shared" si="9"/>
        <v>-2.1768722808433974E-3</v>
      </c>
      <c r="V100" s="154"/>
    </row>
    <row r="101" spans="1:22" ht="40.9" customHeight="1">
      <c r="A101" s="214" t="s">
        <v>269</v>
      </c>
      <c r="B101" s="152"/>
      <c r="C101" s="49">
        <v>0</v>
      </c>
      <c r="D101" s="49"/>
      <c r="E101" s="49">
        <v>75615000</v>
      </c>
      <c r="F101" s="49"/>
      <c r="G101" s="49">
        <v>385966802</v>
      </c>
      <c r="H101" s="49"/>
      <c r="I101" s="49">
        <f t="shared" si="10"/>
        <v>461581802</v>
      </c>
      <c r="J101" s="50"/>
      <c r="K101" s="153">
        <f t="shared" si="8"/>
        <v>0.10389107831238079</v>
      </c>
      <c r="L101" s="50"/>
      <c r="M101" s="49">
        <v>0</v>
      </c>
      <c r="N101" s="49"/>
      <c r="O101" s="49">
        <v>0</v>
      </c>
      <c r="P101" s="49"/>
      <c r="Q101" s="49">
        <v>385966802</v>
      </c>
      <c r="R101" s="49"/>
      <c r="S101" s="49">
        <f>M101+O101+Q101</f>
        <v>385966802</v>
      </c>
      <c r="T101" s="49"/>
      <c r="U101" s="153">
        <f t="shared" si="9"/>
        <v>2.3346034416059685E-2</v>
      </c>
      <c r="V101" s="154"/>
    </row>
    <row r="102" spans="1:22" ht="40.9" customHeight="1">
      <c r="A102" s="214" t="s">
        <v>118</v>
      </c>
      <c r="B102" s="152"/>
      <c r="C102" s="49">
        <v>0</v>
      </c>
      <c r="D102" s="49"/>
      <c r="E102" s="49">
        <v>-30855000</v>
      </c>
      <c r="F102" s="49"/>
      <c r="G102" s="49">
        <v>0</v>
      </c>
      <c r="H102" s="49"/>
      <c r="I102" s="49">
        <f t="shared" si="10"/>
        <v>-30855000</v>
      </c>
      <c r="J102" s="50"/>
      <c r="K102" s="153">
        <f t="shared" si="8"/>
        <v>-6.9447261729969796E-3</v>
      </c>
      <c r="L102" s="50"/>
      <c r="M102" s="49">
        <v>0</v>
      </c>
      <c r="N102" s="49"/>
      <c r="O102" s="49">
        <v>-131835000</v>
      </c>
      <c r="P102" s="49"/>
      <c r="Q102" s="49">
        <v>0</v>
      </c>
      <c r="R102" s="49"/>
      <c r="S102" s="49">
        <f t="shared" si="11"/>
        <v>-131835000</v>
      </c>
      <c r="T102" s="49"/>
      <c r="U102" s="153">
        <f t="shared" si="9"/>
        <v>-7.9743242975628473E-3</v>
      </c>
      <c r="V102" s="154"/>
    </row>
    <row r="103" spans="1:22" ht="40.9" customHeight="1">
      <c r="A103" s="214" t="s">
        <v>311</v>
      </c>
      <c r="B103" s="152"/>
      <c r="C103" s="49">
        <v>0</v>
      </c>
      <c r="D103" s="49"/>
      <c r="E103" s="49">
        <v>128640000</v>
      </c>
      <c r="F103" s="49"/>
      <c r="G103" s="49">
        <v>-390381545</v>
      </c>
      <c r="H103" s="49"/>
      <c r="I103" s="49">
        <f t="shared" si="10"/>
        <v>-261741545</v>
      </c>
      <c r="J103" s="50"/>
      <c r="K103" s="153">
        <f t="shared" si="8"/>
        <v>-5.8911792517328358E-2</v>
      </c>
      <c r="L103" s="50"/>
      <c r="M103" s="49">
        <v>0</v>
      </c>
      <c r="N103" s="49"/>
      <c r="O103" s="49">
        <v>0</v>
      </c>
      <c r="P103" s="49"/>
      <c r="Q103" s="49">
        <v>-390381545</v>
      </c>
      <c r="R103" s="49"/>
      <c r="S103" s="49">
        <f t="shared" si="11"/>
        <v>-390381545</v>
      </c>
      <c r="T103" s="49"/>
      <c r="U103" s="153">
        <f t="shared" si="9"/>
        <v>-2.3613069667490608E-2</v>
      </c>
      <c r="V103" s="154"/>
    </row>
    <row r="104" spans="1:22" ht="40.9" customHeight="1" thickBot="1">
      <c r="A104" s="214" t="s">
        <v>103</v>
      </c>
      <c r="B104" s="152"/>
      <c r="C104" s="135">
        <v>0</v>
      </c>
      <c r="D104" s="49"/>
      <c r="E104" s="135">
        <v>176460000</v>
      </c>
      <c r="F104" s="49"/>
      <c r="G104" s="135">
        <v>25859732</v>
      </c>
      <c r="H104" s="49"/>
      <c r="I104" s="135">
        <f t="shared" si="10"/>
        <v>202319732</v>
      </c>
      <c r="J104" s="50"/>
      <c r="K104" s="160">
        <f t="shared" si="8"/>
        <v>4.5537356607815084E-2</v>
      </c>
      <c r="L104" s="50"/>
      <c r="M104" s="135">
        <v>0</v>
      </c>
      <c r="N104" s="49"/>
      <c r="O104" s="135">
        <v>0</v>
      </c>
      <c r="P104" s="49"/>
      <c r="Q104" s="135">
        <v>25859732</v>
      </c>
      <c r="R104" s="49"/>
      <c r="S104" s="135">
        <f t="shared" si="11"/>
        <v>25859732</v>
      </c>
      <c r="T104" s="49"/>
      <c r="U104" s="160">
        <f t="shared" si="9"/>
        <v>1.5641816605306898E-3</v>
      </c>
      <c r="V104" s="154"/>
    </row>
    <row r="105" spans="1:22" ht="40.9" customHeight="1" thickBot="1">
      <c r="A105" s="157" t="s">
        <v>203</v>
      </c>
      <c r="B105" s="161"/>
      <c r="C105" s="155">
        <f>SUM(C79:C104)</f>
        <v>13770000000</v>
      </c>
      <c r="D105" s="159"/>
      <c r="E105" s="155">
        <f>SUM(E79:E104)</f>
        <v>-271343719506</v>
      </c>
      <c r="F105" s="159"/>
      <c r="G105" s="155">
        <f>SUM(G79:G104)</f>
        <v>290044683865</v>
      </c>
      <c r="H105" s="159"/>
      <c r="I105" s="155">
        <f>SUM(I79:I104)</f>
        <v>32470964359</v>
      </c>
      <c r="J105" s="156"/>
      <c r="K105" s="162">
        <f>SUM(K79:K104)</f>
        <v>7.3084412914081769</v>
      </c>
      <c r="L105" s="156"/>
      <c r="M105" s="155">
        <f>SUM(M79:M104)</f>
        <v>33547894916</v>
      </c>
      <c r="N105" s="159"/>
      <c r="O105" s="44">
        <f>SUM(O79:O104)</f>
        <v>820579712646</v>
      </c>
      <c r="P105" s="159"/>
      <c r="Q105" s="155">
        <f>SUM(Q79:Q104)</f>
        <v>519673529973</v>
      </c>
      <c r="R105" s="159"/>
      <c r="S105" s="155">
        <f>SUM(S79:S104)</f>
        <v>1373801137535</v>
      </c>
      <c r="T105" s="159"/>
      <c r="U105" s="162">
        <f>SUM(U79:U104)</f>
        <v>83.097324618385329</v>
      </c>
      <c r="V105" s="154"/>
    </row>
    <row r="106" spans="1:22" ht="40.9" customHeight="1">
      <c r="A106" s="133"/>
      <c r="B106" s="152"/>
      <c r="C106" s="49"/>
      <c r="D106" s="49"/>
      <c r="E106" s="49"/>
      <c r="F106" s="49"/>
      <c r="G106" s="49"/>
      <c r="H106" s="49"/>
      <c r="I106" s="49"/>
      <c r="J106" s="50"/>
      <c r="K106" s="153"/>
      <c r="L106" s="50"/>
      <c r="M106" s="49"/>
      <c r="N106" s="49"/>
      <c r="O106" s="49"/>
      <c r="P106" s="49"/>
      <c r="Q106" s="49"/>
      <c r="R106" s="49"/>
      <c r="S106" s="49"/>
      <c r="T106" s="49"/>
      <c r="U106" s="153"/>
      <c r="V106" s="154"/>
    </row>
    <row r="107" spans="1:22" ht="40.9" customHeight="1">
      <c r="A107" s="275" t="s">
        <v>0</v>
      </c>
      <c r="B107" s="275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154"/>
    </row>
    <row r="108" spans="1:22" ht="40.9" customHeight="1">
      <c r="A108" s="275" t="s">
        <v>84</v>
      </c>
      <c r="B108" s="275"/>
      <c r="C108" s="275"/>
      <c r="D108" s="275"/>
      <c r="E108" s="275"/>
      <c r="F108" s="275"/>
      <c r="G108" s="275"/>
      <c r="H108" s="275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154"/>
    </row>
    <row r="109" spans="1:22" ht="40.9" customHeight="1">
      <c r="A109" s="275" t="s">
        <v>405</v>
      </c>
      <c r="B109" s="275"/>
      <c r="C109" s="275"/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154"/>
    </row>
    <row r="110" spans="1:22" ht="40.9" customHeight="1">
      <c r="V110" s="154"/>
    </row>
    <row r="111" spans="1:22" ht="40.9" customHeight="1">
      <c r="A111" s="276" t="s">
        <v>277</v>
      </c>
      <c r="B111" s="276"/>
      <c r="C111" s="276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154"/>
    </row>
    <row r="112" spans="1:22" ht="40.9" customHeight="1">
      <c r="C112" s="280" t="s">
        <v>167</v>
      </c>
      <c r="D112" s="280"/>
      <c r="E112" s="280"/>
      <c r="F112" s="280"/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154"/>
    </row>
    <row r="113" spans="1:22" ht="40.9" customHeight="1" thickBot="1">
      <c r="A113" s="144"/>
      <c r="B113" s="144"/>
      <c r="C113" s="274" t="s">
        <v>406</v>
      </c>
      <c r="D113" s="274"/>
      <c r="E113" s="274"/>
      <c r="F113" s="274"/>
      <c r="G113" s="274"/>
      <c r="H113" s="274"/>
      <c r="I113" s="274"/>
      <c r="J113" s="274"/>
      <c r="K113" s="274"/>
      <c r="L113" s="114"/>
      <c r="M113" s="274" t="s">
        <v>407</v>
      </c>
      <c r="N113" s="274"/>
      <c r="O113" s="274"/>
      <c r="P113" s="274"/>
      <c r="Q113" s="274"/>
      <c r="R113" s="274"/>
      <c r="S113" s="274"/>
      <c r="T113" s="274"/>
      <c r="U113" s="274"/>
      <c r="V113" s="154"/>
    </row>
    <row r="114" spans="1:22" ht="40.9" customHeight="1">
      <c r="A114" s="278" t="s">
        <v>199</v>
      </c>
      <c r="B114" s="191"/>
      <c r="C114" s="272" t="s">
        <v>92</v>
      </c>
      <c r="D114" s="188"/>
      <c r="E114" s="272" t="s">
        <v>158</v>
      </c>
      <c r="F114" s="188"/>
      <c r="G114" s="272" t="s">
        <v>159</v>
      </c>
      <c r="H114" s="188"/>
      <c r="I114" s="272" t="s">
        <v>30</v>
      </c>
      <c r="J114" s="272"/>
      <c r="K114" s="272"/>
      <c r="L114" s="188"/>
      <c r="M114" s="272" t="s">
        <v>92</v>
      </c>
      <c r="N114" s="190"/>
      <c r="O114" s="272" t="s">
        <v>158</v>
      </c>
      <c r="P114" s="190"/>
      <c r="Q114" s="272" t="s">
        <v>159</v>
      </c>
      <c r="R114" s="190"/>
      <c r="S114" s="272" t="s">
        <v>30</v>
      </c>
      <c r="T114" s="272"/>
      <c r="U114" s="272"/>
      <c r="V114" s="154"/>
    </row>
    <row r="115" spans="1:22" ht="40.9" customHeight="1" thickBot="1">
      <c r="A115" s="278"/>
      <c r="B115" s="191"/>
      <c r="C115" s="273"/>
      <c r="D115" s="188"/>
      <c r="E115" s="273"/>
      <c r="F115" s="188"/>
      <c r="G115" s="273"/>
      <c r="H115" s="188"/>
      <c r="I115" s="274"/>
      <c r="J115" s="274"/>
      <c r="K115" s="274"/>
      <c r="L115" s="188"/>
      <c r="M115" s="273"/>
      <c r="N115" s="189"/>
      <c r="O115" s="273"/>
      <c r="P115" s="189"/>
      <c r="Q115" s="273"/>
      <c r="R115" s="189"/>
      <c r="S115" s="274"/>
      <c r="T115" s="274"/>
      <c r="U115" s="274"/>
      <c r="V115" s="154"/>
    </row>
    <row r="116" spans="1:22" ht="40.9" customHeight="1" thickBot="1">
      <c r="A116" s="279"/>
      <c r="B116" s="191"/>
      <c r="C116" s="187" t="s">
        <v>200</v>
      </c>
      <c r="D116" s="188"/>
      <c r="E116" s="187" t="s">
        <v>201</v>
      </c>
      <c r="F116" s="188"/>
      <c r="G116" s="187" t="s">
        <v>202</v>
      </c>
      <c r="H116" s="114"/>
      <c r="I116" s="137" t="s">
        <v>81</v>
      </c>
      <c r="J116" s="188"/>
      <c r="K116" s="149" t="s">
        <v>160</v>
      </c>
      <c r="L116" s="188"/>
      <c r="M116" s="187" t="s">
        <v>200</v>
      </c>
      <c r="N116" s="188"/>
      <c r="O116" s="187" t="s">
        <v>201</v>
      </c>
      <c r="P116" s="188"/>
      <c r="Q116" s="187" t="s">
        <v>202</v>
      </c>
      <c r="R116" s="147"/>
      <c r="S116" s="137" t="s">
        <v>81</v>
      </c>
      <c r="T116" s="137"/>
      <c r="U116" s="149" t="s">
        <v>160</v>
      </c>
      <c r="V116" s="154"/>
    </row>
    <row r="117" spans="1:22" ht="40.9" customHeight="1">
      <c r="A117" s="197" t="s">
        <v>204</v>
      </c>
      <c r="B117" s="191"/>
      <c r="C117" s="198">
        <f>C105</f>
        <v>13770000000</v>
      </c>
      <c r="D117" s="198"/>
      <c r="E117" s="198">
        <f>E105</f>
        <v>-271343719506</v>
      </c>
      <c r="F117" s="198"/>
      <c r="G117" s="198">
        <f>G105</f>
        <v>290044683865</v>
      </c>
      <c r="H117" s="199"/>
      <c r="I117" s="198">
        <f>I105</f>
        <v>32470964359</v>
      </c>
      <c r="J117" s="198"/>
      <c r="K117" s="200">
        <f>K105</f>
        <v>7.3084412914081769</v>
      </c>
      <c r="L117" s="198"/>
      <c r="M117" s="198">
        <f>M105</f>
        <v>33547894916</v>
      </c>
      <c r="N117" s="198"/>
      <c r="O117" s="198">
        <f>O105</f>
        <v>820579712646</v>
      </c>
      <c r="P117" s="198"/>
      <c r="Q117" s="198">
        <f>Q105</f>
        <v>519673529973</v>
      </c>
      <c r="R117" s="199"/>
      <c r="S117" s="198">
        <f>S105</f>
        <v>1373801137535</v>
      </c>
      <c r="T117" s="198"/>
      <c r="U117" s="200">
        <f>U105</f>
        <v>83.097324618385329</v>
      </c>
      <c r="V117" s="154"/>
    </row>
    <row r="118" spans="1:22" ht="40.9" customHeight="1">
      <c r="A118" s="214" t="s">
        <v>267</v>
      </c>
      <c r="B118" s="152"/>
      <c r="C118" s="49">
        <v>0</v>
      </c>
      <c r="D118" s="49"/>
      <c r="E118" s="49">
        <v>45000000</v>
      </c>
      <c r="F118" s="49"/>
      <c r="G118" s="49">
        <v>0</v>
      </c>
      <c r="H118" s="49"/>
      <c r="I118" s="49">
        <f>C118+E118+G118</f>
        <v>45000000</v>
      </c>
      <c r="J118" s="50"/>
      <c r="K118" s="153">
        <f t="shared" ref="K118:K135" si="12">I118/$I$299*100</f>
        <v>1.0128429032081155E-2</v>
      </c>
      <c r="L118" s="50"/>
      <c r="M118" s="49">
        <v>0</v>
      </c>
      <c r="N118" s="49"/>
      <c r="O118" s="49">
        <v>-135000000</v>
      </c>
      <c r="P118" s="49"/>
      <c r="Q118" s="49">
        <v>0</v>
      </c>
      <c r="R118" s="49"/>
      <c r="S118" s="49">
        <f>M118+O118+Q118</f>
        <v>-135000000</v>
      </c>
      <c r="T118" s="49"/>
      <c r="U118" s="153">
        <f t="shared" ref="U118:U135" si="13">S118/$S$299*100</f>
        <v>-8.1657661483747444E-3</v>
      </c>
      <c r="V118" s="154"/>
    </row>
    <row r="119" spans="1:22" ht="40.9" customHeight="1">
      <c r="A119" s="214" t="s">
        <v>146</v>
      </c>
      <c r="B119" s="152"/>
      <c r="C119" s="49">
        <v>0</v>
      </c>
      <c r="D119" s="49"/>
      <c r="E119" s="49">
        <v>219976000</v>
      </c>
      <c r="F119" s="49"/>
      <c r="G119" s="49">
        <v>-25391403</v>
      </c>
      <c r="H119" s="49"/>
      <c r="I119" s="49">
        <f t="shared" ref="I119:I135" si="14">C119+E119+G119</f>
        <v>194584597</v>
      </c>
      <c r="J119" s="50"/>
      <c r="K119" s="153">
        <f t="shared" si="12"/>
        <v>4.3796361810013597E-2</v>
      </c>
      <c r="L119" s="50"/>
      <c r="M119" s="49">
        <v>0</v>
      </c>
      <c r="N119" s="49"/>
      <c r="O119" s="49">
        <v>0</v>
      </c>
      <c r="P119" s="49"/>
      <c r="Q119" s="49">
        <v>-25391403</v>
      </c>
      <c r="R119" s="49"/>
      <c r="S119" s="49">
        <f t="shared" ref="S119:S135" si="15">M119+O119+Q119</f>
        <v>-25391403</v>
      </c>
      <c r="T119" s="49"/>
      <c r="U119" s="153">
        <f t="shared" si="13"/>
        <v>-1.5358537709417846E-3</v>
      </c>
      <c r="V119" s="154"/>
    </row>
    <row r="120" spans="1:22" ht="40.9" customHeight="1">
      <c r="A120" s="214" t="s">
        <v>109</v>
      </c>
      <c r="B120" s="152"/>
      <c r="C120" s="49">
        <v>0</v>
      </c>
      <c r="D120" s="49"/>
      <c r="E120" s="49">
        <v>-13195000</v>
      </c>
      <c r="F120" s="49"/>
      <c r="G120" s="49">
        <v>0</v>
      </c>
      <c r="H120" s="49"/>
      <c r="I120" s="49">
        <f t="shared" si="14"/>
        <v>-13195000</v>
      </c>
      <c r="J120" s="50"/>
      <c r="K120" s="153">
        <f t="shared" si="12"/>
        <v>-2.9698804684069077E-3</v>
      </c>
      <c r="L120" s="50"/>
      <c r="M120" s="49">
        <v>0</v>
      </c>
      <c r="N120" s="49"/>
      <c r="O120" s="49">
        <v>-250705000</v>
      </c>
      <c r="P120" s="49"/>
      <c r="Q120" s="49">
        <v>0</v>
      </c>
      <c r="R120" s="49"/>
      <c r="S120" s="49">
        <f t="shared" si="15"/>
        <v>-250705000</v>
      </c>
      <c r="T120" s="49"/>
      <c r="U120" s="153">
        <f t="shared" si="13"/>
        <v>-1.5164432609098447E-2</v>
      </c>
      <c r="V120" s="154"/>
    </row>
    <row r="121" spans="1:22" ht="40.9" customHeight="1">
      <c r="A121" s="214" t="s">
        <v>312</v>
      </c>
      <c r="B121" s="152"/>
      <c r="C121" s="49">
        <v>0</v>
      </c>
      <c r="D121" s="49"/>
      <c r="E121" s="49">
        <v>189000000</v>
      </c>
      <c r="F121" s="49"/>
      <c r="G121" s="49">
        <v>0</v>
      </c>
      <c r="H121" s="49"/>
      <c r="I121" s="49">
        <f t="shared" si="14"/>
        <v>189000000</v>
      </c>
      <c r="J121" s="50"/>
      <c r="K121" s="153">
        <f t="shared" si="12"/>
        <v>4.2539401934740852E-2</v>
      </c>
      <c r="L121" s="50"/>
      <c r="M121" s="49">
        <v>0</v>
      </c>
      <c r="N121" s="49"/>
      <c r="O121" s="49">
        <v>-83600000</v>
      </c>
      <c r="P121" s="49"/>
      <c r="Q121" s="49">
        <v>0</v>
      </c>
      <c r="R121" s="49"/>
      <c r="S121" s="49">
        <f t="shared" si="15"/>
        <v>-83600000</v>
      </c>
      <c r="T121" s="49"/>
      <c r="U121" s="153">
        <f t="shared" si="13"/>
        <v>-5.0567262963268789E-3</v>
      </c>
      <c r="V121" s="154"/>
    </row>
    <row r="122" spans="1:22" ht="40.9" customHeight="1">
      <c r="A122" s="214" t="s">
        <v>258</v>
      </c>
      <c r="B122" s="152"/>
      <c r="C122" s="49">
        <v>0</v>
      </c>
      <c r="D122" s="49"/>
      <c r="E122" s="49">
        <v>478805000</v>
      </c>
      <c r="F122" s="49"/>
      <c r="G122" s="49">
        <v>3590598413</v>
      </c>
      <c r="H122" s="49"/>
      <c r="I122" s="49">
        <f t="shared" si="14"/>
        <v>4069403413</v>
      </c>
      <c r="J122" s="50"/>
      <c r="K122" s="153">
        <f t="shared" si="12"/>
        <v>0.91592585936620763</v>
      </c>
      <c r="L122" s="50"/>
      <c r="M122" s="49">
        <v>0</v>
      </c>
      <c r="N122" s="49"/>
      <c r="O122" s="49">
        <v>0</v>
      </c>
      <c r="P122" s="49"/>
      <c r="Q122" s="49">
        <v>3590598413</v>
      </c>
      <c r="R122" s="49"/>
      <c r="S122" s="49">
        <f t="shared" si="15"/>
        <v>3590598413</v>
      </c>
      <c r="T122" s="49"/>
      <c r="U122" s="153">
        <f t="shared" si="13"/>
        <v>0.21718508869098874</v>
      </c>
      <c r="V122" s="154"/>
    </row>
    <row r="123" spans="1:22" ht="40.9" customHeight="1">
      <c r="A123" s="214" t="s">
        <v>119</v>
      </c>
      <c r="B123" s="152"/>
      <c r="C123" s="49">
        <v>0</v>
      </c>
      <c r="D123" s="49"/>
      <c r="E123" s="49">
        <v>574188000</v>
      </c>
      <c r="F123" s="49"/>
      <c r="G123" s="49">
        <v>-791791355</v>
      </c>
      <c r="H123" s="49"/>
      <c r="I123" s="49">
        <f t="shared" si="14"/>
        <v>-217603355</v>
      </c>
      <c r="J123" s="50"/>
      <c r="K123" s="153">
        <f t="shared" si="12"/>
        <v>-4.8977336405783604E-2</v>
      </c>
      <c r="L123" s="50"/>
      <c r="M123" s="49">
        <v>0</v>
      </c>
      <c r="N123" s="49"/>
      <c r="O123" s="49">
        <v>0</v>
      </c>
      <c r="P123" s="49"/>
      <c r="Q123" s="49">
        <v>-791791355</v>
      </c>
      <c r="R123" s="49"/>
      <c r="S123" s="49">
        <f t="shared" si="15"/>
        <v>-791791355</v>
      </c>
      <c r="T123" s="49"/>
      <c r="U123" s="153">
        <f t="shared" si="13"/>
        <v>-4.7893207727664963E-2</v>
      </c>
      <c r="V123" s="154"/>
    </row>
    <row r="124" spans="1:22" ht="40.9" customHeight="1">
      <c r="A124" s="214" t="s">
        <v>271</v>
      </c>
      <c r="B124" s="152"/>
      <c r="C124" s="49">
        <v>0</v>
      </c>
      <c r="D124" s="49"/>
      <c r="E124" s="49">
        <v>757074000</v>
      </c>
      <c r="F124" s="49"/>
      <c r="G124" s="49">
        <v>0</v>
      </c>
      <c r="H124" s="49"/>
      <c r="I124" s="49">
        <f t="shared" si="14"/>
        <v>757074000</v>
      </c>
      <c r="J124" s="50"/>
      <c r="K124" s="153">
        <f t="shared" si="12"/>
        <v>0.1703993395785291</v>
      </c>
      <c r="L124" s="50"/>
      <c r="M124" s="49">
        <v>0</v>
      </c>
      <c r="N124" s="49"/>
      <c r="O124" s="49">
        <v>179899000</v>
      </c>
      <c r="P124" s="49"/>
      <c r="Q124" s="49">
        <v>0</v>
      </c>
      <c r="R124" s="49"/>
      <c r="S124" s="49">
        <f t="shared" si="15"/>
        <v>179899000</v>
      </c>
      <c r="T124" s="49"/>
      <c r="U124" s="153">
        <f t="shared" si="13"/>
        <v>1.0881578995010875E-2</v>
      </c>
      <c r="V124" s="154"/>
    </row>
    <row r="125" spans="1:22" ht="40.9" customHeight="1">
      <c r="A125" s="214" t="s">
        <v>117</v>
      </c>
      <c r="B125" s="152"/>
      <c r="C125" s="49">
        <v>0</v>
      </c>
      <c r="D125" s="49"/>
      <c r="E125" s="49">
        <v>212734000</v>
      </c>
      <c r="F125" s="49"/>
      <c r="G125" s="49">
        <v>-61012034</v>
      </c>
      <c r="H125" s="49"/>
      <c r="I125" s="49">
        <f t="shared" si="14"/>
        <v>151721966</v>
      </c>
      <c r="J125" s="50"/>
      <c r="K125" s="153">
        <f t="shared" si="12"/>
        <v>3.4149003671974001E-2</v>
      </c>
      <c r="L125" s="50"/>
      <c r="M125" s="49">
        <v>0</v>
      </c>
      <c r="N125" s="49"/>
      <c r="O125" s="49">
        <v>-387466000</v>
      </c>
      <c r="P125" s="49"/>
      <c r="Q125" s="49">
        <v>-61012034</v>
      </c>
      <c r="R125" s="49"/>
      <c r="S125" s="49">
        <f t="shared" si="15"/>
        <v>-448478034</v>
      </c>
      <c r="T125" s="49"/>
      <c r="U125" s="153">
        <f t="shared" si="13"/>
        <v>-2.7127161098717465E-2</v>
      </c>
      <c r="V125" s="154"/>
    </row>
    <row r="126" spans="1:22" ht="40.9" customHeight="1">
      <c r="A126" s="214" t="s">
        <v>130</v>
      </c>
      <c r="B126" s="152"/>
      <c r="C126" s="49">
        <v>0</v>
      </c>
      <c r="D126" s="49"/>
      <c r="E126" s="49">
        <v>450000000</v>
      </c>
      <c r="F126" s="49"/>
      <c r="G126" s="49">
        <v>0</v>
      </c>
      <c r="H126" s="49"/>
      <c r="I126" s="49">
        <f t="shared" si="14"/>
        <v>450000000</v>
      </c>
      <c r="J126" s="50"/>
      <c r="K126" s="153">
        <f t="shared" si="12"/>
        <v>0.10128429032081156</v>
      </c>
      <c r="L126" s="50"/>
      <c r="M126" s="49">
        <v>0</v>
      </c>
      <c r="N126" s="49"/>
      <c r="O126" s="49">
        <v>-165000000</v>
      </c>
      <c r="P126" s="49"/>
      <c r="Q126" s="49">
        <v>0</v>
      </c>
      <c r="R126" s="49"/>
      <c r="S126" s="49">
        <f t="shared" si="15"/>
        <v>-165000000</v>
      </c>
      <c r="T126" s="49"/>
      <c r="U126" s="153">
        <f t="shared" si="13"/>
        <v>-9.9803808480135765E-3</v>
      </c>
      <c r="V126" s="154"/>
    </row>
    <row r="127" spans="1:22" ht="40.9" customHeight="1">
      <c r="A127" s="214" t="s">
        <v>313</v>
      </c>
      <c r="B127" s="152"/>
      <c r="C127" s="49">
        <v>0</v>
      </c>
      <c r="D127" s="49"/>
      <c r="E127" s="49">
        <v>345690000</v>
      </c>
      <c r="F127" s="49"/>
      <c r="G127" s="49">
        <v>0</v>
      </c>
      <c r="H127" s="49"/>
      <c r="I127" s="49">
        <f t="shared" si="14"/>
        <v>345690000</v>
      </c>
      <c r="J127" s="50"/>
      <c r="K127" s="153">
        <f t="shared" si="12"/>
        <v>7.7806591824447435E-2</v>
      </c>
      <c r="L127" s="50"/>
      <c r="M127" s="49">
        <v>0</v>
      </c>
      <c r="N127" s="49"/>
      <c r="O127" s="49">
        <v>-323867000</v>
      </c>
      <c r="P127" s="49"/>
      <c r="Q127" s="49">
        <v>0</v>
      </c>
      <c r="R127" s="49"/>
      <c r="S127" s="49">
        <f t="shared" si="15"/>
        <v>-323867000</v>
      </c>
      <c r="T127" s="49"/>
      <c r="U127" s="153">
        <f t="shared" si="13"/>
        <v>-1.9589793964264322E-2</v>
      </c>
      <c r="V127" s="154"/>
    </row>
    <row r="128" spans="1:22" ht="40.9" customHeight="1">
      <c r="A128" s="214" t="s">
        <v>314</v>
      </c>
      <c r="B128" s="152"/>
      <c r="C128" s="49">
        <v>0</v>
      </c>
      <c r="D128" s="49"/>
      <c r="E128" s="49">
        <v>1685040000</v>
      </c>
      <c r="F128" s="49"/>
      <c r="G128" s="49">
        <v>0</v>
      </c>
      <c r="H128" s="49"/>
      <c r="I128" s="49">
        <f t="shared" si="14"/>
        <v>1685040000</v>
      </c>
      <c r="J128" s="50"/>
      <c r="K128" s="153">
        <f t="shared" si="12"/>
        <v>0.37926240124928956</v>
      </c>
      <c r="L128" s="50"/>
      <c r="M128" s="49">
        <v>0</v>
      </c>
      <c r="N128" s="49"/>
      <c r="O128" s="49">
        <v>528152000</v>
      </c>
      <c r="P128" s="49"/>
      <c r="Q128" s="49">
        <v>0</v>
      </c>
      <c r="R128" s="49"/>
      <c r="S128" s="49">
        <f t="shared" si="15"/>
        <v>528152000</v>
      </c>
      <c r="T128" s="49"/>
      <c r="U128" s="153">
        <f t="shared" si="13"/>
        <v>3.1946412761454948E-2</v>
      </c>
      <c r="V128" s="154"/>
    </row>
    <row r="129" spans="1:22" ht="40.9" customHeight="1">
      <c r="A129" s="214" t="s">
        <v>315</v>
      </c>
      <c r="B129" s="152"/>
      <c r="C129" s="49">
        <v>0</v>
      </c>
      <c r="D129" s="49"/>
      <c r="E129" s="49">
        <v>713000000</v>
      </c>
      <c r="F129" s="49"/>
      <c r="G129" s="49">
        <v>0</v>
      </c>
      <c r="H129" s="49"/>
      <c r="I129" s="49">
        <f t="shared" si="14"/>
        <v>713000000</v>
      </c>
      <c r="J129" s="50"/>
      <c r="K129" s="153">
        <f t="shared" si="12"/>
        <v>0.16047933110830809</v>
      </c>
      <c r="L129" s="50"/>
      <c r="M129" s="49">
        <v>0</v>
      </c>
      <c r="N129" s="49"/>
      <c r="O129" s="49">
        <v>-631400000</v>
      </c>
      <c r="P129" s="49"/>
      <c r="Q129" s="49">
        <v>0</v>
      </c>
      <c r="R129" s="49"/>
      <c r="S129" s="49">
        <f t="shared" si="15"/>
        <v>-631400000</v>
      </c>
      <c r="T129" s="49"/>
      <c r="U129" s="153">
        <f t="shared" si="13"/>
        <v>-3.8191590711731956E-2</v>
      </c>
      <c r="V129" s="154"/>
    </row>
    <row r="130" spans="1:22" ht="40.9" customHeight="1">
      <c r="A130" s="214" t="s">
        <v>262</v>
      </c>
      <c r="B130" s="152"/>
      <c r="C130" s="49">
        <v>0</v>
      </c>
      <c r="D130" s="49"/>
      <c r="E130" s="49">
        <v>18973170172</v>
      </c>
      <c r="F130" s="49"/>
      <c r="G130" s="49">
        <v>6234356404</v>
      </c>
      <c r="H130" s="49"/>
      <c r="I130" s="49">
        <f t="shared" si="14"/>
        <v>25207526576</v>
      </c>
      <c r="J130" s="50"/>
      <c r="K130" s="153">
        <f t="shared" si="12"/>
        <v>5.6736143110959043</v>
      </c>
      <c r="L130" s="50"/>
      <c r="M130" s="49">
        <v>0</v>
      </c>
      <c r="N130" s="49"/>
      <c r="O130" s="49">
        <v>17517760172</v>
      </c>
      <c r="P130" s="49"/>
      <c r="Q130" s="49">
        <v>6234356404</v>
      </c>
      <c r="R130" s="49"/>
      <c r="S130" s="49">
        <f t="shared" si="15"/>
        <v>23752116576</v>
      </c>
      <c r="T130" s="49"/>
      <c r="U130" s="153">
        <f t="shared" si="13"/>
        <v>1.4366979962114923</v>
      </c>
      <c r="V130" s="154"/>
    </row>
    <row r="131" spans="1:22" ht="40.9" customHeight="1">
      <c r="A131" s="214" t="s">
        <v>266</v>
      </c>
      <c r="B131" s="152"/>
      <c r="C131" s="49">
        <v>0</v>
      </c>
      <c r="D131" s="49"/>
      <c r="E131" s="49">
        <v>1798301000</v>
      </c>
      <c r="F131" s="49"/>
      <c r="G131" s="49">
        <v>-7340513787</v>
      </c>
      <c r="H131" s="49"/>
      <c r="I131" s="49">
        <f t="shared" si="14"/>
        <v>-5542212787</v>
      </c>
      <c r="J131" s="50"/>
      <c r="K131" s="153">
        <f t="shared" si="12"/>
        <v>-1.2474201976404937</v>
      </c>
      <c r="L131" s="50"/>
      <c r="M131" s="49">
        <v>0</v>
      </c>
      <c r="N131" s="49"/>
      <c r="O131" s="49">
        <v>0</v>
      </c>
      <c r="P131" s="49"/>
      <c r="Q131" s="49">
        <v>-7340513787</v>
      </c>
      <c r="R131" s="49"/>
      <c r="S131" s="49">
        <f t="shared" si="15"/>
        <v>-7340513787</v>
      </c>
      <c r="T131" s="49"/>
      <c r="U131" s="153">
        <f t="shared" si="13"/>
        <v>-0.4440068073597237</v>
      </c>
      <c r="V131" s="154"/>
    </row>
    <row r="132" spans="1:22" ht="40.9" customHeight="1">
      <c r="A132" s="214" t="s">
        <v>273</v>
      </c>
      <c r="B132" s="152"/>
      <c r="C132" s="49">
        <v>0</v>
      </c>
      <c r="D132" s="49"/>
      <c r="E132" s="49">
        <v>2158254981</v>
      </c>
      <c r="F132" s="49"/>
      <c r="G132" s="49">
        <v>192237026</v>
      </c>
      <c r="H132" s="49"/>
      <c r="I132" s="49">
        <f t="shared" si="14"/>
        <v>2350492007</v>
      </c>
      <c r="J132" s="50"/>
      <c r="K132" s="153">
        <f t="shared" si="12"/>
        <v>0.52903981074163342</v>
      </c>
      <c r="L132" s="50"/>
      <c r="M132" s="49">
        <v>0</v>
      </c>
      <c r="N132" s="49"/>
      <c r="O132" s="49">
        <v>145478981</v>
      </c>
      <c r="P132" s="49"/>
      <c r="Q132" s="49">
        <v>192237026</v>
      </c>
      <c r="R132" s="49"/>
      <c r="S132" s="49">
        <f t="shared" si="15"/>
        <v>337716007</v>
      </c>
      <c r="T132" s="49"/>
      <c r="U132" s="153">
        <f t="shared" si="13"/>
        <v>2.0427481020184358E-2</v>
      </c>
      <c r="V132" s="154"/>
    </row>
    <row r="133" spans="1:22" ht="40.9" customHeight="1">
      <c r="A133" s="214" t="s">
        <v>316</v>
      </c>
      <c r="B133" s="152"/>
      <c r="C133" s="49">
        <v>0</v>
      </c>
      <c r="D133" s="49"/>
      <c r="E133" s="49">
        <v>2318172000</v>
      </c>
      <c r="F133" s="49"/>
      <c r="G133" s="49">
        <v>-3080530674</v>
      </c>
      <c r="H133" s="49"/>
      <c r="I133" s="49">
        <f t="shared" si="14"/>
        <v>-762358674</v>
      </c>
      <c r="J133" s="50"/>
      <c r="K133" s="153">
        <f t="shared" si="12"/>
        <v>-0.17158879392445542</v>
      </c>
      <c r="L133" s="50"/>
      <c r="M133" s="49">
        <v>0</v>
      </c>
      <c r="N133" s="49"/>
      <c r="O133" s="49">
        <v>0</v>
      </c>
      <c r="P133" s="49"/>
      <c r="Q133" s="49">
        <v>-3080530674</v>
      </c>
      <c r="R133" s="49"/>
      <c r="S133" s="49">
        <f t="shared" si="15"/>
        <v>-3080530674</v>
      </c>
      <c r="T133" s="49"/>
      <c r="U133" s="153">
        <f t="shared" si="13"/>
        <v>-0.18633254145762398</v>
      </c>
      <c r="V133" s="154"/>
    </row>
    <row r="134" spans="1:22" ht="40.9" customHeight="1">
      <c r="A134" s="214" t="s">
        <v>317</v>
      </c>
      <c r="B134" s="152"/>
      <c r="C134" s="49">
        <v>0</v>
      </c>
      <c r="D134" s="49"/>
      <c r="E134" s="49">
        <v>1456364000</v>
      </c>
      <c r="F134" s="49"/>
      <c r="G134" s="49">
        <v>0</v>
      </c>
      <c r="H134" s="49"/>
      <c r="I134" s="49">
        <f t="shared" si="14"/>
        <v>1456364000</v>
      </c>
      <c r="J134" s="50"/>
      <c r="K134" s="153">
        <f t="shared" si="12"/>
        <v>0.32779287597506312</v>
      </c>
      <c r="L134" s="50"/>
      <c r="M134" s="49">
        <v>0</v>
      </c>
      <c r="N134" s="49"/>
      <c r="O134" s="49">
        <v>-1337315000</v>
      </c>
      <c r="P134" s="49"/>
      <c r="Q134" s="49">
        <v>0</v>
      </c>
      <c r="R134" s="49"/>
      <c r="S134" s="49">
        <f t="shared" si="15"/>
        <v>-1337315000</v>
      </c>
      <c r="T134" s="49"/>
      <c r="U134" s="153">
        <f t="shared" si="13"/>
        <v>-8.0890381901583486E-2</v>
      </c>
      <c r="V134" s="154"/>
    </row>
    <row r="135" spans="1:22" ht="40.9" customHeight="1" thickBot="1">
      <c r="A135" s="214" t="s">
        <v>256</v>
      </c>
      <c r="B135" s="152"/>
      <c r="C135" s="135">
        <v>0</v>
      </c>
      <c r="D135" s="49"/>
      <c r="E135" s="135">
        <v>2807872000</v>
      </c>
      <c r="F135" s="49"/>
      <c r="G135" s="135">
        <v>-20464586226</v>
      </c>
      <c r="H135" s="49"/>
      <c r="I135" s="135">
        <f t="shared" si="14"/>
        <v>-17656714226</v>
      </c>
      <c r="J135" s="50"/>
      <c r="K135" s="160">
        <f t="shared" si="12"/>
        <v>-3.9741061550617505</v>
      </c>
      <c r="L135" s="50"/>
      <c r="M135" s="135">
        <v>0</v>
      </c>
      <c r="N135" s="49"/>
      <c r="O135" s="135">
        <v>0</v>
      </c>
      <c r="P135" s="49"/>
      <c r="Q135" s="135">
        <v>-20464586226</v>
      </c>
      <c r="R135" s="49"/>
      <c r="S135" s="135">
        <f t="shared" si="15"/>
        <v>-20464586226</v>
      </c>
      <c r="T135" s="49"/>
      <c r="U135" s="160">
        <f t="shared" si="13"/>
        <v>-1.237844632924199</v>
      </c>
      <c r="V135" s="154"/>
    </row>
    <row r="136" spans="1:22" ht="40.9" customHeight="1" thickBot="1">
      <c r="A136" s="157" t="s">
        <v>203</v>
      </c>
      <c r="B136" s="161"/>
      <c r="C136" s="155">
        <f>SUM(C117:C135)</f>
        <v>13770000000</v>
      </c>
      <c r="D136" s="159"/>
      <c r="E136" s="155">
        <f>SUM(E117:E135)</f>
        <v>-236174273353</v>
      </c>
      <c r="F136" s="159"/>
      <c r="G136" s="155">
        <f>SUM(G117:G135)</f>
        <v>268298050229</v>
      </c>
      <c r="H136" s="159"/>
      <c r="I136" s="155">
        <f>SUM(I117:I135)</f>
        <v>45893776876</v>
      </c>
      <c r="J136" s="156"/>
      <c r="K136" s="162">
        <f>SUM(K117:K135)</f>
        <v>10.329596935616292</v>
      </c>
      <c r="L136" s="156"/>
      <c r="M136" s="155">
        <f>SUM(M117:M135)</f>
        <v>33547894916</v>
      </c>
      <c r="N136" s="159"/>
      <c r="O136" s="44">
        <f>SUM(O117:O135)</f>
        <v>835636649799</v>
      </c>
      <c r="P136" s="159"/>
      <c r="Q136" s="155">
        <f>SUM(Q117:Q135)</f>
        <v>497926896337</v>
      </c>
      <c r="R136" s="159"/>
      <c r="S136" s="155">
        <f>SUM(S117:S135)</f>
        <v>1367111441052</v>
      </c>
      <c r="T136" s="159"/>
      <c r="U136" s="162">
        <f>SUM(U117:U135)</f>
        <v>82.692683899246163</v>
      </c>
      <c r="V136" s="154"/>
    </row>
    <row r="137" spans="1:22" ht="40.9" customHeight="1">
      <c r="A137" s="133"/>
      <c r="B137" s="152"/>
      <c r="C137" s="49"/>
      <c r="D137" s="49"/>
      <c r="E137" s="49"/>
      <c r="F137" s="49"/>
      <c r="G137" s="49"/>
      <c r="H137" s="49"/>
      <c r="I137" s="49"/>
      <c r="J137" s="50"/>
      <c r="K137" s="153"/>
      <c r="L137" s="50"/>
      <c r="M137" s="49"/>
      <c r="N137" s="49"/>
      <c r="O137" s="36"/>
      <c r="P137" s="49"/>
      <c r="Q137" s="49"/>
      <c r="R137" s="49"/>
      <c r="S137" s="49"/>
      <c r="T137" s="49"/>
      <c r="U137" s="153"/>
      <c r="V137" s="154"/>
    </row>
    <row r="138" spans="1:22" ht="40.9" customHeight="1">
      <c r="A138" s="275" t="s">
        <v>0</v>
      </c>
      <c r="B138" s="275"/>
      <c r="C138" s="275"/>
      <c r="D138" s="275"/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154"/>
    </row>
    <row r="139" spans="1:22" ht="40.9" customHeight="1">
      <c r="A139" s="275" t="s">
        <v>84</v>
      </c>
      <c r="B139" s="275"/>
      <c r="C139" s="275"/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154"/>
    </row>
    <row r="140" spans="1:22" ht="40.9" customHeight="1">
      <c r="A140" s="275" t="s">
        <v>405</v>
      </c>
      <c r="B140" s="275"/>
      <c r="C140" s="275"/>
      <c r="D140" s="275"/>
      <c r="E140" s="275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154"/>
    </row>
    <row r="141" spans="1:22" ht="40.9" customHeight="1">
      <c r="V141" s="154"/>
    </row>
    <row r="142" spans="1:22" ht="40.9" customHeight="1">
      <c r="A142" s="276" t="s">
        <v>277</v>
      </c>
      <c r="B142" s="276"/>
      <c r="C142" s="276"/>
      <c r="D142" s="276"/>
      <c r="E142" s="276"/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154"/>
    </row>
    <row r="143" spans="1:22" ht="40.9" customHeight="1">
      <c r="C143" s="280" t="s">
        <v>167</v>
      </c>
      <c r="D143" s="280"/>
      <c r="E143" s="280"/>
      <c r="F143" s="280"/>
      <c r="G143" s="280"/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154"/>
    </row>
    <row r="144" spans="1:22" ht="40.9" customHeight="1" thickBot="1">
      <c r="A144" s="144"/>
      <c r="B144" s="144"/>
      <c r="C144" s="274" t="s">
        <v>406</v>
      </c>
      <c r="D144" s="274"/>
      <c r="E144" s="274"/>
      <c r="F144" s="274"/>
      <c r="G144" s="274"/>
      <c r="H144" s="274"/>
      <c r="I144" s="274"/>
      <c r="J144" s="274"/>
      <c r="K144" s="274"/>
      <c r="L144" s="114"/>
      <c r="M144" s="274" t="s">
        <v>407</v>
      </c>
      <c r="N144" s="274"/>
      <c r="O144" s="274"/>
      <c r="P144" s="274"/>
      <c r="Q144" s="274"/>
      <c r="R144" s="274"/>
      <c r="S144" s="274"/>
      <c r="T144" s="274"/>
      <c r="U144" s="274"/>
      <c r="V144" s="154"/>
    </row>
    <row r="145" spans="1:22" ht="40.9" customHeight="1">
      <c r="A145" s="278" t="s">
        <v>199</v>
      </c>
      <c r="B145" s="191"/>
      <c r="C145" s="272" t="s">
        <v>92</v>
      </c>
      <c r="D145" s="188"/>
      <c r="E145" s="272" t="s">
        <v>158</v>
      </c>
      <c r="F145" s="188"/>
      <c r="G145" s="272" t="s">
        <v>159</v>
      </c>
      <c r="H145" s="188"/>
      <c r="I145" s="272" t="s">
        <v>30</v>
      </c>
      <c r="J145" s="272"/>
      <c r="K145" s="272"/>
      <c r="L145" s="188"/>
      <c r="M145" s="272" t="s">
        <v>92</v>
      </c>
      <c r="N145" s="190"/>
      <c r="O145" s="272" t="s">
        <v>158</v>
      </c>
      <c r="P145" s="190"/>
      <c r="Q145" s="272" t="s">
        <v>159</v>
      </c>
      <c r="R145" s="190"/>
      <c r="S145" s="272" t="s">
        <v>30</v>
      </c>
      <c r="T145" s="272"/>
      <c r="U145" s="272"/>
      <c r="V145" s="154"/>
    </row>
    <row r="146" spans="1:22" ht="40.9" customHeight="1" thickBot="1">
      <c r="A146" s="278"/>
      <c r="B146" s="191"/>
      <c r="C146" s="273"/>
      <c r="D146" s="188"/>
      <c r="E146" s="273"/>
      <c r="F146" s="188"/>
      <c r="G146" s="273"/>
      <c r="H146" s="188"/>
      <c r="I146" s="274"/>
      <c r="J146" s="274"/>
      <c r="K146" s="274"/>
      <c r="L146" s="188"/>
      <c r="M146" s="273"/>
      <c r="N146" s="189"/>
      <c r="O146" s="273"/>
      <c r="P146" s="189"/>
      <c r="Q146" s="273"/>
      <c r="R146" s="189"/>
      <c r="S146" s="274"/>
      <c r="T146" s="274"/>
      <c r="U146" s="274"/>
      <c r="V146" s="154"/>
    </row>
    <row r="147" spans="1:22" ht="40.9" customHeight="1" thickBot="1">
      <c r="A147" s="279"/>
      <c r="B147" s="191"/>
      <c r="C147" s="187" t="s">
        <v>200</v>
      </c>
      <c r="D147" s="188"/>
      <c r="E147" s="187" t="s">
        <v>201</v>
      </c>
      <c r="F147" s="188"/>
      <c r="G147" s="187" t="s">
        <v>202</v>
      </c>
      <c r="H147" s="114"/>
      <c r="I147" s="137" t="s">
        <v>81</v>
      </c>
      <c r="J147" s="188"/>
      <c r="K147" s="149" t="s">
        <v>160</v>
      </c>
      <c r="L147" s="188"/>
      <c r="M147" s="187" t="s">
        <v>200</v>
      </c>
      <c r="N147" s="188"/>
      <c r="O147" s="187" t="s">
        <v>201</v>
      </c>
      <c r="P147" s="188"/>
      <c r="Q147" s="187" t="s">
        <v>202</v>
      </c>
      <c r="R147" s="147"/>
      <c r="S147" s="137" t="s">
        <v>81</v>
      </c>
      <c r="T147" s="137"/>
      <c r="U147" s="149" t="s">
        <v>160</v>
      </c>
      <c r="V147" s="154"/>
    </row>
    <row r="148" spans="1:22" ht="40.9" customHeight="1">
      <c r="A148" s="197" t="s">
        <v>204</v>
      </c>
      <c r="B148" s="191"/>
      <c r="C148" s="198">
        <f>C136</f>
        <v>13770000000</v>
      </c>
      <c r="D148" s="198"/>
      <c r="E148" s="198">
        <f>E136</f>
        <v>-236174273353</v>
      </c>
      <c r="F148" s="198"/>
      <c r="G148" s="198">
        <f>G136</f>
        <v>268298050229</v>
      </c>
      <c r="H148" s="199"/>
      <c r="I148" s="198">
        <f>I136</f>
        <v>45893776876</v>
      </c>
      <c r="J148" s="198"/>
      <c r="K148" s="200">
        <f>K136</f>
        <v>10.329596935616292</v>
      </c>
      <c r="L148" s="198"/>
      <c r="M148" s="198">
        <f>M136</f>
        <v>33547894916</v>
      </c>
      <c r="N148" s="198"/>
      <c r="O148" s="198">
        <f>O136</f>
        <v>835636649799</v>
      </c>
      <c r="P148" s="198"/>
      <c r="Q148" s="198">
        <f>Q136</f>
        <v>497926896337</v>
      </c>
      <c r="R148" s="199"/>
      <c r="S148" s="198">
        <f>S136</f>
        <v>1367111441052</v>
      </c>
      <c r="T148" s="198"/>
      <c r="U148" s="200">
        <f>U136</f>
        <v>82.692683899246163</v>
      </c>
      <c r="V148" s="154"/>
    </row>
    <row r="149" spans="1:22" ht="40.9" customHeight="1">
      <c r="A149" s="214" t="s">
        <v>318</v>
      </c>
      <c r="B149" s="152"/>
      <c r="C149" s="49">
        <v>0</v>
      </c>
      <c r="D149" s="49"/>
      <c r="E149" s="49">
        <v>2077000000</v>
      </c>
      <c r="F149" s="49"/>
      <c r="G149" s="49">
        <v>0</v>
      </c>
      <c r="H149" s="49"/>
      <c r="I149" s="49">
        <f>C149+E149+G149</f>
        <v>2077000000</v>
      </c>
      <c r="J149" s="50"/>
      <c r="K149" s="153">
        <f t="shared" ref="K149:K167" si="16">I149/$I$299*100</f>
        <v>0.46748326888072356</v>
      </c>
      <c r="L149" s="50"/>
      <c r="M149" s="49">
        <v>0</v>
      </c>
      <c r="N149" s="49"/>
      <c r="O149" s="49">
        <v>-767000000</v>
      </c>
      <c r="P149" s="49"/>
      <c r="Q149" s="49">
        <v>0</v>
      </c>
      <c r="R149" s="49"/>
      <c r="S149" s="49">
        <f>M149+O149+Q149</f>
        <v>-767000000</v>
      </c>
      <c r="T149" s="49"/>
      <c r="U149" s="153">
        <f t="shared" ref="U149:U167" si="17">S149/$S$299*100</f>
        <v>-4.6393649154099471E-2</v>
      </c>
      <c r="V149" s="154"/>
    </row>
    <row r="150" spans="1:22" ht="40.9" customHeight="1">
      <c r="A150" s="214" t="s">
        <v>260</v>
      </c>
      <c r="B150" s="152"/>
      <c r="C150" s="49">
        <v>0</v>
      </c>
      <c r="D150" s="49"/>
      <c r="E150" s="49">
        <v>2396345000</v>
      </c>
      <c r="F150" s="49"/>
      <c r="G150" s="49">
        <v>0</v>
      </c>
      <c r="H150" s="49"/>
      <c r="I150" s="49">
        <f t="shared" ref="I150:I167" si="18">C150+E150+G150</f>
        <v>2396345000</v>
      </c>
      <c r="J150" s="50"/>
      <c r="K150" s="153">
        <f t="shared" si="16"/>
        <v>0.53936022819738927</v>
      </c>
      <c r="L150" s="50"/>
      <c r="M150" s="49">
        <v>0</v>
      </c>
      <c r="N150" s="49"/>
      <c r="O150" s="49">
        <v>-513753000</v>
      </c>
      <c r="P150" s="49"/>
      <c r="Q150" s="49">
        <v>0</v>
      </c>
      <c r="R150" s="49"/>
      <c r="S150" s="49">
        <f t="shared" ref="S150:S167" si="19">M150+O150+Q150</f>
        <v>-513753000</v>
      </c>
      <c r="T150" s="49"/>
      <c r="U150" s="153">
        <f t="shared" si="17"/>
        <v>-3.1075458192784965E-2</v>
      </c>
      <c r="V150" s="154"/>
    </row>
    <row r="151" spans="1:22" ht="40.9" customHeight="1">
      <c r="A151" s="214" t="s">
        <v>319</v>
      </c>
      <c r="B151" s="152"/>
      <c r="C151" s="49">
        <v>0</v>
      </c>
      <c r="D151" s="49"/>
      <c r="E151" s="49">
        <v>2922000000</v>
      </c>
      <c r="F151" s="49"/>
      <c r="G151" s="49">
        <v>-3009051080</v>
      </c>
      <c r="H151" s="49"/>
      <c r="I151" s="49">
        <f t="shared" si="18"/>
        <v>-87051080</v>
      </c>
      <c r="J151" s="50"/>
      <c r="K151" s="153">
        <f t="shared" si="16"/>
        <v>-1.9593126354355984E-2</v>
      </c>
      <c r="L151" s="50"/>
      <c r="M151" s="49">
        <v>0</v>
      </c>
      <c r="N151" s="49"/>
      <c r="O151" s="49">
        <v>0</v>
      </c>
      <c r="P151" s="49"/>
      <c r="Q151" s="49">
        <v>-3009051080</v>
      </c>
      <c r="R151" s="49"/>
      <c r="S151" s="49">
        <f t="shared" si="19"/>
        <v>-3009051080</v>
      </c>
      <c r="T151" s="49"/>
      <c r="U151" s="153">
        <f t="shared" si="17"/>
        <v>-0.18200894405773677</v>
      </c>
      <c r="V151" s="154"/>
    </row>
    <row r="152" spans="1:22" ht="40.9" customHeight="1">
      <c r="A152" s="214" t="s">
        <v>261</v>
      </c>
      <c r="B152" s="152"/>
      <c r="C152" s="49">
        <v>0</v>
      </c>
      <c r="D152" s="49"/>
      <c r="E152" s="49">
        <v>3497589241</v>
      </c>
      <c r="F152" s="49"/>
      <c r="G152" s="49">
        <v>935199485</v>
      </c>
      <c r="H152" s="49"/>
      <c r="I152" s="49">
        <f t="shared" si="18"/>
        <v>4432788726</v>
      </c>
      <c r="J152" s="50"/>
      <c r="K152" s="153">
        <f t="shared" si="16"/>
        <v>0.99771524501112085</v>
      </c>
      <c r="L152" s="50"/>
      <c r="M152" s="49">
        <v>0</v>
      </c>
      <c r="N152" s="49"/>
      <c r="O152" s="49">
        <v>479049241</v>
      </c>
      <c r="P152" s="49"/>
      <c r="Q152" s="49">
        <v>935199485</v>
      </c>
      <c r="R152" s="49"/>
      <c r="S152" s="49">
        <f t="shared" si="19"/>
        <v>1414248726</v>
      </c>
      <c r="T152" s="49"/>
      <c r="U152" s="153">
        <f t="shared" si="17"/>
        <v>8.5543884238169693E-2</v>
      </c>
      <c r="V152" s="154"/>
    </row>
    <row r="153" spans="1:22" ht="40.9" customHeight="1">
      <c r="A153" s="214" t="s">
        <v>272</v>
      </c>
      <c r="B153" s="152"/>
      <c r="C153" s="49">
        <v>0</v>
      </c>
      <c r="D153" s="49"/>
      <c r="E153" s="49">
        <v>2737735000</v>
      </c>
      <c r="F153" s="49"/>
      <c r="G153" s="49">
        <v>0</v>
      </c>
      <c r="H153" s="49"/>
      <c r="I153" s="49">
        <f t="shared" si="18"/>
        <v>2737735000</v>
      </c>
      <c r="J153" s="50"/>
      <c r="K153" s="153">
        <f t="shared" si="16"/>
        <v>0.61619899235877118</v>
      </c>
      <c r="L153" s="50"/>
      <c r="M153" s="49">
        <v>0</v>
      </c>
      <c r="N153" s="49"/>
      <c r="O153" s="49">
        <v>-973974000</v>
      </c>
      <c r="P153" s="49"/>
      <c r="Q153" s="49">
        <v>0</v>
      </c>
      <c r="R153" s="49"/>
      <c r="S153" s="49">
        <f t="shared" si="19"/>
        <v>-973974000</v>
      </c>
      <c r="T153" s="49"/>
      <c r="U153" s="153">
        <f t="shared" si="17"/>
        <v>-5.8912917915534393E-2</v>
      </c>
      <c r="V153" s="154"/>
    </row>
    <row r="154" spans="1:22" ht="40.9" customHeight="1">
      <c r="A154" s="214" t="s">
        <v>142</v>
      </c>
      <c r="B154" s="35"/>
      <c r="C154" s="49">
        <v>0</v>
      </c>
      <c r="D154" s="49"/>
      <c r="E154" s="49">
        <v>4290429000</v>
      </c>
      <c r="F154" s="49"/>
      <c r="G154" s="49">
        <v>-4536088360</v>
      </c>
      <c r="H154" s="49"/>
      <c r="I154" s="49">
        <f t="shared" si="18"/>
        <v>-245659360</v>
      </c>
      <c r="J154" s="40"/>
      <c r="K154" s="153">
        <f t="shared" si="16"/>
        <v>-5.5292075418366143E-2</v>
      </c>
      <c r="L154" s="40"/>
      <c r="M154" s="49">
        <v>0</v>
      </c>
      <c r="N154" s="49"/>
      <c r="O154" s="49">
        <v>0</v>
      </c>
      <c r="P154" s="49"/>
      <c r="Q154" s="49">
        <v>-4536088360</v>
      </c>
      <c r="R154" s="39"/>
      <c r="S154" s="49">
        <f t="shared" si="19"/>
        <v>-4536088360</v>
      </c>
      <c r="T154" s="39"/>
      <c r="U154" s="153">
        <f t="shared" si="17"/>
        <v>-0.27437508723055343</v>
      </c>
      <c r="V154" s="154"/>
    </row>
    <row r="155" spans="1:22" ht="40.9" customHeight="1">
      <c r="A155" s="214" t="s">
        <v>254</v>
      </c>
      <c r="B155" s="152"/>
      <c r="C155" s="49">
        <v>0</v>
      </c>
      <c r="D155" s="49"/>
      <c r="E155" s="49">
        <v>4645432000</v>
      </c>
      <c r="F155" s="49"/>
      <c r="G155" s="49">
        <v>2261995340</v>
      </c>
      <c r="H155" s="49"/>
      <c r="I155" s="49">
        <f t="shared" si="18"/>
        <v>6907427340</v>
      </c>
      <c r="J155" s="50"/>
      <c r="K155" s="153">
        <f t="shared" si="16"/>
        <v>1.5546975023877136</v>
      </c>
      <c r="L155" s="50"/>
      <c r="M155" s="49">
        <v>0</v>
      </c>
      <c r="N155" s="49"/>
      <c r="O155" s="49">
        <v>0</v>
      </c>
      <c r="P155" s="49"/>
      <c r="Q155" s="49">
        <v>2261995340</v>
      </c>
      <c r="R155" s="49"/>
      <c r="S155" s="49">
        <f t="shared" si="19"/>
        <v>2261995340</v>
      </c>
      <c r="T155" s="49"/>
      <c r="U155" s="153">
        <f t="shared" si="17"/>
        <v>0.13682166648261793</v>
      </c>
      <c r="V155" s="154"/>
    </row>
    <row r="156" spans="1:22" ht="40.9" customHeight="1">
      <c r="A156" s="214" t="s">
        <v>320</v>
      </c>
      <c r="B156" s="152"/>
      <c r="C156" s="49">
        <v>0</v>
      </c>
      <c r="D156" s="49"/>
      <c r="E156" s="49">
        <v>4174138824</v>
      </c>
      <c r="F156" s="49"/>
      <c r="G156" s="49">
        <v>-5303048587</v>
      </c>
      <c r="H156" s="49"/>
      <c r="I156" s="49">
        <f t="shared" si="18"/>
        <v>-1128909763</v>
      </c>
      <c r="J156" s="50"/>
      <c r="K156" s="153">
        <f t="shared" si="16"/>
        <v>-0.25409072040375685</v>
      </c>
      <c r="L156" s="50"/>
      <c r="M156" s="49">
        <v>0</v>
      </c>
      <c r="N156" s="49"/>
      <c r="O156" s="49">
        <v>-1246861176</v>
      </c>
      <c r="P156" s="49"/>
      <c r="Q156" s="49">
        <v>-5303048587</v>
      </c>
      <c r="R156" s="49"/>
      <c r="S156" s="49">
        <f t="shared" si="19"/>
        <v>-6549909763</v>
      </c>
      <c r="T156" s="49"/>
      <c r="U156" s="153">
        <f t="shared" si="17"/>
        <v>-0.39618541790825662</v>
      </c>
      <c r="V156" s="154"/>
    </row>
    <row r="157" spans="1:22" ht="40.9" customHeight="1">
      <c r="A157" s="214" t="s">
        <v>134</v>
      </c>
      <c r="B157" s="152"/>
      <c r="C157" s="49">
        <v>0</v>
      </c>
      <c r="D157" s="49"/>
      <c r="E157" s="49">
        <v>6312302000</v>
      </c>
      <c r="F157" s="49"/>
      <c r="G157" s="49">
        <v>-7274724207</v>
      </c>
      <c r="H157" s="49"/>
      <c r="I157" s="49">
        <f t="shared" si="18"/>
        <v>-962422207</v>
      </c>
      <c r="J157" s="50"/>
      <c r="K157" s="153">
        <f t="shared" si="16"/>
        <v>-0.21661833383329823</v>
      </c>
      <c r="L157" s="50"/>
      <c r="M157" s="49">
        <v>0</v>
      </c>
      <c r="N157" s="49"/>
      <c r="O157" s="49">
        <v>0</v>
      </c>
      <c r="P157" s="49"/>
      <c r="Q157" s="49">
        <v>-7274724207</v>
      </c>
      <c r="R157" s="49"/>
      <c r="S157" s="49">
        <f t="shared" si="19"/>
        <v>-7274724207</v>
      </c>
      <c r="T157" s="49"/>
      <c r="U157" s="153">
        <f t="shared" si="17"/>
        <v>-0.44002738272802155</v>
      </c>
      <c r="V157" s="154"/>
    </row>
    <row r="158" spans="1:22" ht="40.9" customHeight="1">
      <c r="A158" s="214" t="s">
        <v>151</v>
      </c>
      <c r="B158" s="152"/>
      <c r="C158" s="49">
        <v>0</v>
      </c>
      <c r="D158" s="49"/>
      <c r="E158" s="49">
        <v>7665984000</v>
      </c>
      <c r="F158" s="49"/>
      <c r="G158" s="49">
        <v>1923917292</v>
      </c>
      <c r="H158" s="49"/>
      <c r="I158" s="49">
        <f t="shared" si="18"/>
        <v>9589901292</v>
      </c>
      <c r="J158" s="50"/>
      <c r="K158" s="153">
        <f t="shared" si="16"/>
        <v>2.158458548015231</v>
      </c>
      <c r="L158" s="50"/>
      <c r="M158" s="49">
        <v>0</v>
      </c>
      <c r="N158" s="49"/>
      <c r="O158" s="49">
        <v>0</v>
      </c>
      <c r="P158" s="49"/>
      <c r="Q158" s="49">
        <v>1923917292</v>
      </c>
      <c r="R158" s="49"/>
      <c r="S158" s="49">
        <f t="shared" si="19"/>
        <v>1923917292</v>
      </c>
      <c r="T158" s="49"/>
      <c r="U158" s="153">
        <f t="shared" si="17"/>
        <v>0.11637228663175117</v>
      </c>
      <c r="V158" s="154"/>
    </row>
    <row r="159" spans="1:22" ht="40.9" customHeight="1">
      <c r="A159" s="214" t="s">
        <v>265</v>
      </c>
      <c r="B159" s="152"/>
      <c r="C159" s="49">
        <v>0</v>
      </c>
      <c r="D159" s="49"/>
      <c r="E159" s="49">
        <v>7769546000</v>
      </c>
      <c r="F159" s="49"/>
      <c r="G159" s="49">
        <v>1693879495</v>
      </c>
      <c r="H159" s="49"/>
      <c r="I159" s="49">
        <f t="shared" si="18"/>
        <v>9463425495</v>
      </c>
      <c r="J159" s="50"/>
      <c r="K159" s="153">
        <f t="shared" si="16"/>
        <v>2.1299918561443332</v>
      </c>
      <c r="L159" s="50"/>
      <c r="M159" s="49">
        <v>0</v>
      </c>
      <c r="N159" s="49"/>
      <c r="O159" s="49">
        <v>0</v>
      </c>
      <c r="P159" s="49"/>
      <c r="Q159" s="49">
        <v>1693879495</v>
      </c>
      <c r="R159" s="49"/>
      <c r="S159" s="49">
        <f t="shared" si="19"/>
        <v>1693879495</v>
      </c>
      <c r="T159" s="49"/>
      <c r="U159" s="153">
        <f t="shared" si="17"/>
        <v>0.10245795436812671</v>
      </c>
      <c r="V159" s="49"/>
    </row>
    <row r="160" spans="1:22" ht="40.9" customHeight="1">
      <c r="A160" s="214" t="s">
        <v>276</v>
      </c>
      <c r="B160" s="152"/>
      <c r="C160" s="49">
        <v>0</v>
      </c>
      <c r="D160" s="49"/>
      <c r="E160" s="49">
        <v>4623885714</v>
      </c>
      <c r="F160" s="49"/>
      <c r="G160" s="49">
        <v>266834</v>
      </c>
      <c r="H160" s="49"/>
      <c r="I160" s="49">
        <f t="shared" si="18"/>
        <v>4624152548</v>
      </c>
      <c r="J160" s="50"/>
      <c r="K160" s="153">
        <f t="shared" si="16"/>
        <v>1.0407866870207834</v>
      </c>
      <c r="L160" s="50"/>
      <c r="M160" s="49">
        <v>0</v>
      </c>
      <c r="N160" s="49"/>
      <c r="O160" s="49">
        <v>-3396114286</v>
      </c>
      <c r="P160" s="49"/>
      <c r="Q160" s="49">
        <v>266834</v>
      </c>
      <c r="R160" s="49"/>
      <c r="S160" s="49">
        <f t="shared" si="19"/>
        <v>-3395847452</v>
      </c>
      <c r="T160" s="49"/>
      <c r="U160" s="153">
        <f t="shared" si="17"/>
        <v>-0.20540515680434243</v>
      </c>
      <c r="V160" s="154"/>
    </row>
    <row r="161" spans="1:22" ht="40.9" customHeight="1">
      <c r="A161" s="214" t="s">
        <v>255</v>
      </c>
      <c r="B161" s="152"/>
      <c r="C161" s="49">
        <v>0</v>
      </c>
      <c r="D161" s="49"/>
      <c r="E161" s="49">
        <v>8097715000</v>
      </c>
      <c r="F161" s="49"/>
      <c r="G161" s="49">
        <v>67822289</v>
      </c>
      <c r="H161" s="49"/>
      <c r="I161" s="49">
        <f t="shared" si="18"/>
        <v>8165537289</v>
      </c>
      <c r="J161" s="50"/>
      <c r="K161" s="153">
        <f t="shared" si="16"/>
        <v>1.8378681097877523</v>
      </c>
      <c r="L161" s="50"/>
      <c r="M161" s="49">
        <v>0</v>
      </c>
      <c r="N161" s="49"/>
      <c r="O161" s="49">
        <v>0</v>
      </c>
      <c r="P161" s="49"/>
      <c r="Q161" s="49">
        <v>67822289</v>
      </c>
      <c r="R161" s="49"/>
      <c r="S161" s="49">
        <f t="shared" si="19"/>
        <v>67822289</v>
      </c>
      <c r="T161" s="49"/>
      <c r="U161" s="153">
        <f t="shared" si="17"/>
        <v>4.1023774194184357E-3</v>
      </c>
      <c r="V161" s="154"/>
    </row>
    <row r="162" spans="1:22" ht="40.9" customHeight="1">
      <c r="A162" s="214" t="s">
        <v>321</v>
      </c>
      <c r="B162" s="152"/>
      <c r="C162" s="49">
        <v>0</v>
      </c>
      <c r="D162" s="49"/>
      <c r="E162" s="49">
        <v>0</v>
      </c>
      <c r="F162" s="49"/>
      <c r="G162" s="49">
        <v>0</v>
      </c>
      <c r="H162" s="49"/>
      <c r="I162" s="49">
        <f t="shared" si="18"/>
        <v>0</v>
      </c>
      <c r="J162" s="50"/>
      <c r="K162" s="153">
        <f t="shared" si="16"/>
        <v>0</v>
      </c>
      <c r="L162" s="50"/>
      <c r="M162" s="49">
        <v>0</v>
      </c>
      <c r="N162" s="49"/>
      <c r="O162" s="49">
        <v>-8852143000</v>
      </c>
      <c r="P162" s="49"/>
      <c r="Q162" s="49">
        <v>0</v>
      </c>
      <c r="R162" s="49"/>
      <c r="S162" s="49">
        <f t="shared" si="19"/>
        <v>-8852143000</v>
      </c>
      <c r="T162" s="49"/>
      <c r="U162" s="153">
        <f t="shared" si="17"/>
        <v>-0.53544096037016631</v>
      </c>
      <c r="V162" s="154"/>
    </row>
    <row r="163" spans="1:22" ht="39" customHeight="1">
      <c r="A163" s="214" t="s">
        <v>322</v>
      </c>
      <c r="B163" s="152"/>
      <c r="C163" s="49">
        <v>0</v>
      </c>
      <c r="D163" s="49"/>
      <c r="E163" s="49">
        <v>7308000000</v>
      </c>
      <c r="F163" s="49"/>
      <c r="G163" s="49">
        <v>0</v>
      </c>
      <c r="H163" s="49"/>
      <c r="I163" s="49">
        <f t="shared" si="18"/>
        <v>7308000000</v>
      </c>
      <c r="J163" s="50"/>
      <c r="K163" s="153">
        <f t="shared" si="16"/>
        <v>1.6448568748099797</v>
      </c>
      <c r="L163" s="50"/>
      <c r="M163" s="49">
        <v>0</v>
      </c>
      <c r="N163" s="49"/>
      <c r="O163" s="49">
        <v>-3297033000</v>
      </c>
      <c r="P163" s="49"/>
      <c r="Q163" s="49">
        <v>0</v>
      </c>
      <c r="R163" s="49"/>
      <c r="S163" s="49">
        <f t="shared" si="19"/>
        <v>-3297033000</v>
      </c>
      <c r="T163" s="49"/>
      <c r="U163" s="153">
        <f t="shared" si="17"/>
        <v>-0.19942815156647728</v>
      </c>
    </row>
    <row r="164" spans="1:22" ht="39" customHeight="1">
      <c r="A164" s="214" t="s">
        <v>419</v>
      </c>
      <c r="B164" s="152"/>
      <c r="C164" s="49">
        <v>0</v>
      </c>
      <c r="D164" s="49"/>
      <c r="E164" s="49">
        <v>68074000</v>
      </c>
      <c r="F164" s="49"/>
      <c r="G164" s="49">
        <v>0</v>
      </c>
      <c r="H164" s="49"/>
      <c r="I164" s="49">
        <f t="shared" si="18"/>
        <v>68074000</v>
      </c>
      <c r="J164" s="50"/>
      <c r="K164" s="153">
        <f t="shared" si="16"/>
        <v>1.5321837287330949E-2</v>
      </c>
      <c r="L164" s="50"/>
      <c r="M164" s="49">
        <v>0</v>
      </c>
      <c r="N164" s="49"/>
      <c r="O164" s="49">
        <v>68074000</v>
      </c>
      <c r="P164" s="49"/>
      <c r="Q164" s="49">
        <v>0</v>
      </c>
      <c r="R164" s="49"/>
      <c r="S164" s="49">
        <f t="shared" si="19"/>
        <v>68074000</v>
      </c>
      <c r="T164" s="49"/>
      <c r="U164" s="153">
        <f t="shared" si="17"/>
        <v>4.1176027021071291E-3</v>
      </c>
    </row>
    <row r="165" spans="1:22" ht="39" customHeight="1">
      <c r="A165" s="214" t="s">
        <v>132</v>
      </c>
      <c r="B165" s="152"/>
      <c r="C165" s="49">
        <v>0</v>
      </c>
      <c r="D165" s="49"/>
      <c r="E165" s="49">
        <v>11079473000</v>
      </c>
      <c r="F165" s="49"/>
      <c r="G165" s="49">
        <v>8898318958</v>
      </c>
      <c r="H165" s="49"/>
      <c r="I165" s="49">
        <f t="shared" si="18"/>
        <v>19977791958</v>
      </c>
      <c r="J165" s="50"/>
      <c r="K165" s="153">
        <f t="shared" si="16"/>
        <v>4.4965255125396588</v>
      </c>
      <c r="L165" s="50"/>
      <c r="M165" s="49">
        <v>0</v>
      </c>
      <c r="N165" s="49"/>
      <c r="O165" s="49">
        <v>0</v>
      </c>
      <c r="P165" s="49"/>
      <c r="Q165" s="49">
        <v>8898318958</v>
      </c>
      <c r="R165" s="49"/>
      <c r="S165" s="49">
        <f t="shared" si="19"/>
        <v>8898318958</v>
      </c>
      <c r="T165" s="49"/>
      <c r="U165" s="153">
        <f t="shared" si="17"/>
        <v>0.53823401277538985</v>
      </c>
    </row>
    <row r="166" spans="1:22" ht="39" customHeight="1">
      <c r="A166" s="214" t="s">
        <v>323</v>
      </c>
      <c r="B166" s="152"/>
      <c r="C166" s="49">
        <v>0</v>
      </c>
      <c r="D166" s="49"/>
      <c r="E166" s="49">
        <v>-4666496444</v>
      </c>
      <c r="F166" s="49"/>
      <c r="G166" s="49">
        <v>-605594026</v>
      </c>
      <c r="H166" s="49"/>
      <c r="I166" s="49">
        <f t="shared" si="18"/>
        <v>-5272090470</v>
      </c>
      <c r="J166" s="50"/>
      <c r="K166" s="153">
        <f t="shared" si="16"/>
        <v>-1.1866220928023641</v>
      </c>
      <c r="L166" s="50"/>
      <c r="M166" s="49">
        <v>0</v>
      </c>
      <c r="N166" s="49"/>
      <c r="O166" s="49">
        <v>-16978131444</v>
      </c>
      <c r="P166" s="49"/>
      <c r="Q166" s="49">
        <v>-605594026</v>
      </c>
      <c r="R166" s="49"/>
      <c r="S166" s="49">
        <f t="shared" si="19"/>
        <v>-17583725470</v>
      </c>
      <c r="T166" s="49"/>
      <c r="U166" s="153">
        <f t="shared" si="17"/>
        <v>-1.0635895570758578</v>
      </c>
    </row>
    <row r="167" spans="1:22" ht="39" customHeight="1" thickBot="1">
      <c r="A167" s="214" t="s">
        <v>114</v>
      </c>
      <c r="B167" s="152"/>
      <c r="C167" s="135">
        <v>0</v>
      </c>
      <c r="D167" s="49"/>
      <c r="E167" s="135">
        <v>1736336566</v>
      </c>
      <c r="F167" s="49"/>
      <c r="G167" s="135">
        <v>-36482421</v>
      </c>
      <c r="H167" s="49"/>
      <c r="I167" s="135">
        <f t="shared" si="18"/>
        <v>1699854145</v>
      </c>
      <c r="J167" s="50"/>
      <c r="K167" s="160">
        <f t="shared" si="16"/>
        <v>0.38259671272269979</v>
      </c>
      <c r="L167" s="50"/>
      <c r="M167" s="135">
        <v>0</v>
      </c>
      <c r="N167" s="49"/>
      <c r="O167" s="135">
        <v>-10639399434</v>
      </c>
      <c r="P167" s="49"/>
      <c r="Q167" s="135">
        <v>-36482421</v>
      </c>
      <c r="R167" s="49"/>
      <c r="S167" s="135">
        <f t="shared" si="19"/>
        <v>-10675881855</v>
      </c>
      <c r="T167" s="49"/>
      <c r="U167" s="160">
        <f t="shared" si="17"/>
        <v>-0.64575373818968274</v>
      </c>
    </row>
    <row r="168" spans="1:22" ht="39" customHeight="1" thickBot="1">
      <c r="A168" s="157" t="s">
        <v>203</v>
      </c>
      <c r="B168" s="161"/>
      <c r="C168" s="155">
        <f>SUM(C148:C167)</f>
        <v>13770000000</v>
      </c>
      <c r="D168" s="159"/>
      <c r="E168" s="155">
        <f>SUM(E148:E167)</f>
        <v>-159438784452</v>
      </c>
      <c r="F168" s="159"/>
      <c r="G168" s="155">
        <f>SUM(G148:G167)</f>
        <v>263314461241</v>
      </c>
      <c r="H168" s="159"/>
      <c r="I168" s="155">
        <f>SUM(I148:I167)</f>
        <v>117645676789</v>
      </c>
      <c r="J168" s="156"/>
      <c r="K168" s="162">
        <f>SUM(K148:K167)</f>
        <v>26.479241961967638</v>
      </c>
      <c r="L168" s="156"/>
      <c r="M168" s="155">
        <f>SUM(M148:M167)</f>
        <v>33547894916</v>
      </c>
      <c r="N168" s="159"/>
      <c r="O168" s="44">
        <f>SUM(O148:O167)</f>
        <v>789519363700</v>
      </c>
      <c r="P168" s="159"/>
      <c r="Q168" s="155">
        <f>SUM(Q148:Q167)</f>
        <v>492943307349</v>
      </c>
      <c r="R168" s="159"/>
      <c r="S168" s="155">
        <f>SUM(S148:S167)</f>
        <v>1316010565965</v>
      </c>
      <c r="T168" s="159"/>
      <c r="U168" s="162">
        <f>SUM(U148:U167)</f>
        <v>79.601737262670198</v>
      </c>
    </row>
    <row r="169" spans="1:22" ht="39" customHeight="1">
      <c r="A169" s="133"/>
      <c r="B169" s="152"/>
      <c r="C169" s="49"/>
      <c r="D169" s="49"/>
      <c r="E169" s="49"/>
      <c r="F169" s="49"/>
      <c r="G169" s="49"/>
      <c r="H169" s="49"/>
      <c r="I169" s="49"/>
      <c r="J169" s="50"/>
      <c r="K169" s="153"/>
      <c r="L169" s="50"/>
      <c r="M169" s="49"/>
      <c r="N169" s="49"/>
      <c r="O169" s="49"/>
      <c r="P169" s="49"/>
      <c r="Q169" s="49"/>
      <c r="R169" s="49"/>
      <c r="S169" s="49"/>
      <c r="T169" s="49"/>
      <c r="U169" s="153"/>
    </row>
    <row r="170" spans="1:22" ht="39" customHeight="1">
      <c r="A170" s="275" t="s">
        <v>0</v>
      </c>
      <c r="B170" s="275"/>
      <c r="C170" s="275"/>
      <c r="D170" s="275"/>
      <c r="E170" s="275"/>
      <c r="F170" s="275"/>
      <c r="G170" s="275"/>
      <c r="H170" s="275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</row>
    <row r="171" spans="1:22" ht="39" customHeight="1">
      <c r="A171" s="275" t="s">
        <v>84</v>
      </c>
      <c r="B171" s="275"/>
      <c r="C171" s="275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</row>
    <row r="172" spans="1:22" ht="39" customHeight="1">
      <c r="A172" s="275" t="s">
        <v>405</v>
      </c>
      <c r="B172" s="275"/>
      <c r="C172" s="275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</row>
    <row r="173" spans="1:22" ht="39" customHeight="1"/>
    <row r="174" spans="1:22" ht="39" customHeight="1">
      <c r="A174" s="276" t="s">
        <v>277</v>
      </c>
      <c r="B174" s="276"/>
      <c r="C174" s="276"/>
      <c r="D174" s="276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</row>
    <row r="175" spans="1:22" ht="39" customHeight="1">
      <c r="C175" s="280" t="s">
        <v>167</v>
      </c>
      <c r="D175" s="280"/>
      <c r="E175" s="280"/>
      <c r="F175" s="280"/>
      <c r="G175" s="280"/>
      <c r="H175" s="280"/>
      <c r="I175" s="280"/>
      <c r="J175" s="280"/>
      <c r="K175" s="280"/>
      <c r="L175" s="280"/>
      <c r="M175" s="280"/>
      <c r="N175" s="280"/>
      <c r="O175" s="280"/>
      <c r="P175" s="280"/>
      <c r="Q175" s="280"/>
      <c r="R175" s="280"/>
      <c r="S175" s="280"/>
      <c r="T175" s="280"/>
      <c r="U175" s="280"/>
    </row>
    <row r="176" spans="1:22" ht="39" customHeight="1" thickBot="1">
      <c r="A176" s="144"/>
      <c r="B176" s="144"/>
      <c r="C176" s="274" t="s">
        <v>406</v>
      </c>
      <c r="D176" s="274"/>
      <c r="E176" s="274"/>
      <c r="F176" s="274"/>
      <c r="G176" s="274"/>
      <c r="H176" s="274"/>
      <c r="I176" s="274"/>
      <c r="J176" s="274"/>
      <c r="K176" s="274"/>
      <c r="L176" s="114"/>
      <c r="M176" s="274" t="s">
        <v>407</v>
      </c>
      <c r="N176" s="274"/>
      <c r="O176" s="274"/>
      <c r="P176" s="274"/>
      <c r="Q176" s="274"/>
      <c r="R176" s="274"/>
      <c r="S176" s="274"/>
      <c r="T176" s="274"/>
      <c r="U176" s="274"/>
    </row>
    <row r="177" spans="1:21" ht="39" customHeight="1">
      <c r="A177" s="278" t="s">
        <v>199</v>
      </c>
      <c r="B177" s="191"/>
      <c r="C177" s="272" t="s">
        <v>92</v>
      </c>
      <c r="D177" s="188"/>
      <c r="E177" s="272" t="s">
        <v>158</v>
      </c>
      <c r="F177" s="188"/>
      <c r="G177" s="272" t="s">
        <v>159</v>
      </c>
      <c r="H177" s="188"/>
      <c r="I177" s="272" t="s">
        <v>30</v>
      </c>
      <c r="J177" s="272"/>
      <c r="K177" s="272"/>
      <c r="L177" s="188"/>
      <c r="M177" s="272" t="s">
        <v>92</v>
      </c>
      <c r="N177" s="190"/>
      <c r="O177" s="272" t="s">
        <v>158</v>
      </c>
      <c r="P177" s="190"/>
      <c r="Q177" s="272" t="s">
        <v>159</v>
      </c>
      <c r="R177" s="190"/>
      <c r="S177" s="272" t="s">
        <v>30</v>
      </c>
      <c r="T177" s="272"/>
      <c r="U177" s="272"/>
    </row>
    <row r="178" spans="1:21" ht="39" customHeight="1" thickBot="1">
      <c r="A178" s="278"/>
      <c r="B178" s="191"/>
      <c r="C178" s="273"/>
      <c r="D178" s="188"/>
      <c r="E178" s="273"/>
      <c r="F178" s="188"/>
      <c r="G178" s="273"/>
      <c r="H178" s="188"/>
      <c r="I178" s="274"/>
      <c r="J178" s="274"/>
      <c r="K178" s="274"/>
      <c r="L178" s="188"/>
      <c r="M178" s="273"/>
      <c r="N178" s="189"/>
      <c r="O178" s="273"/>
      <c r="P178" s="189"/>
      <c r="Q178" s="273"/>
      <c r="R178" s="189"/>
      <c r="S178" s="274"/>
      <c r="T178" s="274"/>
      <c r="U178" s="274"/>
    </row>
    <row r="179" spans="1:21" ht="39" customHeight="1" thickBot="1">
      <c r="A179" s="279"/>
      <c r="B179" s="191"/>
      <c r="C179" s="187" t="s">
        <v>200</v>
      </c>
      <c r="D179" s="188"/>
      <c r="E179" s="187" t="s">
        <v>201</v>
      </c>
      <c r="F179" s="188"/>
      <c r="G179" s="187" t="s">
        <v>202</v>
      </c>
      <c r="H179" s="114"/>
      <c r="I179" s="137" t="s">
        <v>81</v>
      </c>
      <c r="J179" s="188"/>
      <c r="K179" s="149" t="s">
        <v>160</v>
      </c>
      <c r="L179" s="188"/>
      <c r="M179" s="187" t="s">
        <v>200</v>
      </c>
      <c r="N179" s="188"/>
      <c r="O179" s="187" t="s">
        <v>201</v>
      </c>
      <c r="P179" s="188"/>
      <c r="Q179" s="187" t="s">
        <v>202</v>
      </c>
      <c r="R179" s="147"/>
      <c r="S179" s="137" t="s">
        <v>81</v>
      </c>
      <c r="T179" s="137"/>
      <c r="U179" s="149" t="s">
        <v>160</v>
      </c>
    </row>
    <row r="180" spans="1:21" ht="39" customHeight="1">
      <c r="A180" s="197" t="s">
        <v>204</v>
      </c>
      <c r="B180" s="191"/>
      <c r="C180" s="198">
        <f>C168</f>
        <v>13770000000</v>
      </c>
      <c r="D180" s="198"/>
      <c r="E180" s="198">
        <f>E168</f>
        <v>-159438784452</v>
      </c>
      <c r="F180" s="198"/>
      <c r="G180" s="198">
        <f>G168</f>
        <v>263314461241</v>
      </c>
      <c r="H180" s="199"/>
      <c r="I180" s="198">
        <f>I168</f>
        <v>117645676789</v>
      </c>
      <c r="J180" s="198"/>
      <c r="K180" s="200">
        <f>K168</f>
        <v>26.479241961967638</v>
      </c>
      <c r="L180" s="198"/>
      <c r="M180" s="198">
        <f>M168</f>
        <v>33547894916</v>
      </c>
      <c r="N180" s="198"/>
      <c r="O180" s="198">
        <f>O168</f>
        <v>789519363700</v>
      </c>
      <c r="P180" s="198"/>
      <c r="Q180" s="198">
        <f>Q168</f>
        <v>492943307349</v>
      </c>
      <c r="R180" s="199"/>
      <c r="S180" s="198">
        <f>S168</f>
        <v>1316010565965</v>
      </c>
      <c r="T180" s="198"/>
      <c r="U180" s="200">
        <f>U168</f>
        <v>79.601737262670198</v>
      </c>
    </row>
    <row r="181" spans="1:21" ht="39" customHeight="1">
      <c r="A181" s="214" t="s">
        <v>263</v>
      </c>
      <c r="B181" s="152"/>
      <c r="C181" s="49">
        <v>0</v>
      </c>
      <c r="D181" s="49"/>
      <c r="E181" s="49">
        <v>12452143000</v>
      </c>
      <c r="F181" s="49"/>
      <c r="G181" s="49">
        <v>1812611230</v>
      </c>
      <c r="H181" s="49"/>
      <c r="I181" s="49">
        <f>C181+E181+G181</f>
        <v>14264754230</v>
      </c>
      <c r="J181" s="50"/>
      <c r="K181" s="153">
        <f t="shared" ref="K181:K204" si="20">I181/$I$299*100</f>
        <v>3.2106566861918777</v>
      </c>
      <c r="L181" s="50"/>
      <c r="M181" s="49">
        <v>0</v>
      </c>
      <c r="N181" s="49"/>
      <c r="O181" s="49">
        <v>0</v>
      </c>
      <c r="P181" s="49"/>
      <c r="Q181" s="49">
        <v>1812611230</v>
      </c>
      <c r="R181" s="49"/>
      <c r="S181" s="49">
        <f>M181+O181+Q181</f>
        <v>1812611230</v>
      </c>
      <c r="T181" s="49"/>
      <c r="U181" s="153">
        <f t="shared" ref="U181:U204" si="21">S181/$S$299*100</f>
        <v>0.10963969942294748</v>
      </c>
    </row>
    <row r="182" spans="1:21" ht="39" customHeight="1">
      <c r="A182" s="214" t="s">
        <v>275</v>
      </c>
      <c r="B182" s="152"/>
      <c r="C182" s="49">
        <v>0</v>
      </c>
      <c r="D182" s="49"/>
      <c r="E182" s="49">
        <v>5712792000</v>
      </c>
      <c r="F182" s="49"/>
      <c r="G182" s="49">
        <v>0</v>
      </c>
      <c r="H182" s="49"/>
      <c r="I182" s="49">
        <f t="shared" ref="I182:I204" si="22">C182+E182+G182</f>
        <v>5712792000</v>
      </c>
      <c r="J182" s="50"/>
      <c r="K182" s="153">
        <f t="shared" si="20"/>
        <v>1.2858135188231328</v>
      </c>
      <c r="L182" s="50"/>
      <c r="M182" s="49">
        <v>0</v>
      </c>
      <c r="N182" s="49"/>
      <c r="O182" s="49">
        <v>-7179988000</v>
      </c>
      <c r="P182" s="49"/>
      <c r="Q182" s="49">
        <v>0</v>
      </c>
      <c r="R182" s="49"/>
      <c r="S182" s="49">
        <f t="shared" ref="S182:S204" si="23">M182+O182+Q182</f>
        <v>-7179988000</v>
      </c>
      <c r="T182" s="49"/>
      <c r="U182" s="153">
        <f t="shared" si="21"/>
        <v>-0.43429705893434734</v>
      </c>
    </row>
    <row r="183" spans="1:21" ht="39" customHeight="1">
      <c r="A183" s="214" t="s">
        <v>324</v>
      </c>
      <c r="B183" s="152"/>
      <c r="C183" s="49">
        <v>0</v>
      </c>
      <c r="D183" s="49"/>
      <c r="E183" s="49">
        <v>2556477000</v>
      </c>
      <c r="F183" s="49"/>
      <c r="G183" s="49">
        <v>0</v>
      </c>
      <c r="H183" s="49"/>
      <c r="I183" s="49">
        <f t="shared" si="22"/>
        <v>2556477000</v>
      </c>
      <c r="J183" s="50"/>
      <c r="K183" s="153">
        <f t="shared" si="20"/>
        <v>0.5754021303699498</v>
      </c>
      <c r="L183" s="50"/>
      <c r="M183" s="49">
        <v>0</v>
      </c>
      <c r="N183" s="49"/>
      <c r="O183" s="49">
        <v>-10407786000</v>
      </c>
      <c r="P183" s="49"/>
      <c r="Q183" s="49">
        <v>0</v>
      </c>
      <c r="R183" s="49"/>
      <c r="S183" s="49">
        <f t="shared" si="23"/>
        <v>-10407786000</v>
      </c>
      <c r="T183" s="49"/>
      <c r="U183" s="153">
        <f t="shared" si="21"/>
        <v>-0.62953738220984135</v>
      </c>
    </row>
    <row r="184" spans="1:21" ht="39" customHeight="1">
      <c r="A184" s="214" t="s">
        <v>135</v>
      </c>
      <c r="B184" s="152"/>
      <c r="C184" s="49">
        <v>0</v>
      </c>
      <c r="D184" s="49"/>
      <c r="E184" s="49">
        <v>13463457000</v>
      </c>
      <c r="F184" s="49"/>
      <c r="G184" s="49">
        <v>-15822432946</v>
      </c>
      <c r="H184" s="49"/>
      <c r="I184" s="49">
        <f t="shared" si="22"/>
        <v>-2358975946</v>
      </c>
      <c r="J184" s="50"/>
      <c r="K184" s="153">
        <f t="shared" si="20"/>
        <v>-0.53094934349883349</v>
      </c>
      <c r="L184" s="50"/>
      <c r="M184" s="49">
        <v>0</v>
      </c>
      <c r="N184" s="49"/>
      <c r="O184" s="49">
        <v>0</v>
      </c>
      <c r="P184" s="49"/>
      <c r="Q184" s="49">
        <v>-15822432946</v>
      </c>
      <c r="R184" s="49"/>
      <c r="S184" s="49">
        <f t="shared" si="23"/>
        <v>-15822432946</v>
      </c>
      <c r="T184" s="49"/>
      <c r="U184" s="153">
        <f t="shared" si="21"/>
        <v>-0.95705398026204502</v>
      </c>
    </row>
    <row r="185" spans="1:21" ht="39" customHeight="1">
      <c r="A185" s="214" t="s">
        <v>143</v>
      </c>
      <c r="B185" s="152"/>
      <c r="C185" s="49">
        <v>0</v>
      </c>
      <c r="D185" s="49"/>
      <c r="E185" s="49">
        <v>13467803000</v>
      </c>
      <c r="F185" s="49"/>
      <c r="G185" s="49">
        <v>310091853</v>
      </c>
      <c r="H185" s="49"/>
      <c r="I185" s="49">
        <f t="shared" si="22"/>
        <v>13777894853</v>
      </c>
      <c r="J185" s="50"/>
      <c r="K185" s="153">
        <f t="shared" si="20"/>
        <v>3.1010762273352608</v>
      </c>
      <c r="L185" s="50"/>
      <c r="M185" s="49">
        <v>0</v>
      </c>
      <c r="N185" s="49"/>
      <c r="O185" s="49">
        <v>0</v>
      </c>
      <c r="P185" s="49"/>
      <c r="Q185" s="49">
        <v>310091853</v>
      </c>
      <c r="R185" s="49"/>
      <c r="S185" s="49">
        <f t="shared" si="23"/>
        <v>310091853</v>
      </c>
      <c r="T185" s="49"/>
      <c r="U185" s="153">
        <f t="shared" si="21"/>
        <v>1.8756574489734796E-2</v>
      </c>
    </row>
    <row r="186" spans="1:21" ht="39" customHeight="1">
      <c r="A186" s="214" t="s">
        <v>137</v>
      </c>
      <c r="B186" s="152"/>
      <c r="C186" s="49">
        <v>0</v>
      </c>
      <c r="D186" s="49"/>
      <c r="E186" s="49">
        <v>16781422000</v>
      </c>
      <c r="F186" s="49"/>
      <c r="G186" s="49">
        <v>10982204204</v>
      </c>
      <c r="H186" s="49"/>
      <c r="I186" s="49">
        <f t="shared" si="22"/>
        <v>27763626204</v>
      </c>
      <c r="J186" s="50"/>
      <c r="K186" s="153">
        <f t="shared" si="20"/>
        <v>6.248931504009839</v>
      </c>
      <c r="L186" s="50"/>
      <c r="M186" s="49">
        <v>0</v>
      </c>
      <c r="N186" s="49"/>
      <c r="O186" s="49">
        <v>0</v>
      </c>
      <c r="P186" s="49"/>
      <c r="Q186" s="49">
        <v>10982204204</v>
      </c>
      <c r="R186" s="49"/>
      <c r="S186" s="49">
        <f t="shared" si="23"/>
        <v>10982204204</v>
      </c>
      <c r="T186" s="49"/>
      <c r="U186" s="153">
        <f t="shared" si="21"/>
        <v>0.66428230610045924</v>
      </c>
    </row>
    <row r="187" spans="1:21" ht="39" customHeight="1">
      <c r="A187" s="214" t="s">
        <v>345</v>
      </c>
      <c r="B187" s="152"/>
      <c r="C187" s="49">
        <v>0</v>
      </c>
      <c r="D187" s="49"/>
      <c r="E187" s="49">
        <v>0</v>
      </c>
      <c r="F187" s="49"/>
      <c r="G187" s="49">
        <v>0</v>
      </c>
      <c r="H187" s="49"/>
      <c r="I187" s="49">
        <f t="shared" si="22"/>
        <v>0</v>
      </c>
      <c r="J187" s="50"/>
      <c r="K187" s="153">
        <f t="shared" si="20"/>
        <v>0</v>
      </c>
      <c r="L187" s="50"/>
      <c r="M187" s="49">
        <v>0</v>
      </c>
      <c r="N187" s="49"/>
      <c r="O187" s="49">
        <v>0</v>
      </c>
      <c r="P187" s="49"/>
      <c r="Q187" s="49">
        <v>235164</v>
      </c>
      <c r="R187" s="49"/>
      <c r="S187" s="49">
        <f t="shared" si="23"/>
        <v>235164</v>
      </c>
      <c r="T187" s="49"/>
      <c r="U187" s="153">
        <f t="shared" si="21"/>
        <v>1.4224401707528879E-5</v>
      </c>
    </row>
    <row r="188" spans="1:21" ht="39" customHeight="1">
      <c r="A188" s="214" t="s">
        <v>381</v>
      </c>
      <c r="B188" s="152"/>
      <c r="C188" s="49">
        <v>0</v>
      </c>
      <c r="D188" s="49"/>
      <c r="E188" s="49">
        <v>0</v>
      </c>
      <c r="F188" s="49"/>
      <c r="G188" s="49">
        <v>0</v>
      </c>
      <c r="H188" s="49"/>
      <c r="I188" s="49">
        <f t="shared" si="22"/>
        <v>0</v>
      </c>
      <c r="J188" s="50"/>
      <c r="K188" s="153">
        <f t="shared" si="20"/>
        <v>0</v>
      </c>
      <c r="L188" s="50"/>
      <c r="M188" s="49">
        <v>0</v>
      </c>
      <c r="N188" s="49"/>
      <c r="O188" s="49">
        <v>0</v>
      </c>
      <c r="P188" s="49"/>
      <c r="Q188" s="49">
        <v>-85299131</v>
      </c>
      <c r="R188" s="49"/>
      <c r="S188" s="49">
        <f t="shared" si="23"/>
        <v>-85299131</v>
      </c>
      <c r="T188" s="49"/>
      <c r="U188" s="153">
        <f t="shared" si="21"/>
        <v>-5.1595018993006135E-3</v>
      </c>
    </row>
    <row r="189" spans="1:21" ht="39" customHeight="1">
      <c r="A189" s="214" t="s">
        <v>379</v>
      </c>
      <c r="B189" s="152"/>
      <c r="C189" s="49">
        <v>0</v>
      </c>
      <c r="D189" s="49"/>
      <c r="E189" s="49">
        <v>0</v>
      </c>
      <c r="F189" s="49"/>
      <c r="G189" s="49">
        <v>0</v>
      </c>
      <c r="H189" s="49"/>
      <c r="I189" s="49">
        <f t="shared" si="22"/>
        <v>0</v>
      </c>
      <c r="J189" s="50"/>
      <c r="K189" s="153">
        <f t="shared" si="20"/>
        <v>0</v>
      </c>
      <c r="L189" s="50"/>
      <c r="M189" s="49">
        <v>0</v>
      </c>
      <c r="N189" s="49"/>
      <c r="O189" s="49">
        <v>0</v>
      </c>
      <c r="P189" s="49"/>
      <c r="Q189" s="49">
        <v>-251817210</v>
      </c>
      <c r="R189" s="49"/>
      <c r="S189" s="49">
        <f t="shared" si="23"/>
        <v>-251817210</v>
      </c>
      <c r="T189" s="49"/>
      <c r="U189" s="153">
        <f t="shared" si="21"/>
        <v>-1.5231707029601289E-2</v>
      </c>
    </row>
    <row r="190" spans="1:21" ht="39" customHeight="1">
      <c r="A190" s="214" t="s">
        <v>380</v>
      </c>
      <c r="B190" s="152"/>
      <c r="C190" s="49">
        <v>0</v>
      </c>
      <c r="D190" s="49"/>
      <c r="E190" s="49">
        <v>0</v>
      </c>
      <c r="F190" s="49"/>
      <c r="G190" s="49">
        <v>0</v>
      </c>
      <c r="H190" s="49"/>
      <c r="I190" s="49">
        <f t="shared" si="22"/>
        <v>0</v>
      </c>
      <c r="J190" s="50"/>
      <c r="K190" s="153">
        <f t="shared" si="20"/>
        <v>0</v>
      </c>
      <c r="L190" s="50"/>
      <c r="M190" s="49">
        <v>0</v>
      </c>
      <c r="N190" s="49"/>
      <c r="O190" s="49">
        <v>0</v>
      </c>
      <c r="P190" s="49"/>
      <c r="Q190" s="49">
        <v>-261057569</v>
      </c>
      <c r="R190" s="49"/>
      <c r="S190" s="49">
        <f t="shared" si="23"/>
        <v>-261057569</v>
      </c>
      <c r="T190" s="49"/>
      <c r="U190" s="153">
        <f t="shared" si="21"/>
        <v>-1.5790630071979291E-2</v>
      </c>
    </row>
    <row r="191" spans="1:21" ht="39" customHeight="1">
      <c r="A191" s="214" t="s">
        <v>372</v>
      </c>
      <c r="B191" s="152"/>
      <c r="C191" s="49">
        <v>0</v>
      </c>
      <c r="D191" s="49"/>
      <c r="E191" s="49">
        <v>0</v>
      </c>
      <c r="F191" s="49"/>
      <c r="G191" s="49">
        <v>0</v>
      </c>
      <c r="H191" s="49"/>
      <c r="I191" s="49">
        <f t="shared" si="22"/>
        <v>0</v>
      </c>
      <c r="J191" s="50"/>
      <c r="K191" s="153">
        <f t="shared" si="20"/>
        <v>0</v>
      </c>
      <c r="L191" s="50"/>
      <c r="M191" s="49">
        <v>0</v>
      </c>
      <c r="N191" s="49"/>
      <c r="O191" s="49">
        <v>0</v>
      </c>
      <c r="P191" s="49"/>
      <c r="Q191" s="49">
        <v>-942721222</v>
      </c>
      <c r="R191" s="49"/>
      <c r="S191" s="49">
        <f t="shared" si="23"/>
        <v>-942721222</v>
      </c>
      <c r="T191" s="49"/>
      <c r="U191" s="153">
        <f t="shared" si="21"/>
        <v>-5.7022526236756091E-2</v>
      </c>
    </row>
    <row r="192" spans="1:21" ht="39" customHeight="1">
      <c r="A192" s="214" t="s">
        <v>382</v>
      </c>
      <c r="B192" s="152"/>
      <c r="C192" s="49">
        <v>0</v>
      </c>
      <c r="D192" s="49"/>
      <c r="E192" s="49"/>
      <c r="F192" s="49"/>
      <c r="G192" s="49">
        <v>0</v>
      </c>
      <c r="H192" s="49"/>
      <c r="I192" s="49">
        <f t="shared" si="22"/>
        <v>0</v>
      </c>
      <c r="J192" s="50"/>
      <c r="K192" s="153">
        <f t="shared" si="20"/>
        <v>0</v>
      </c>
      <c r="L192" s="50"/>
      <c r="M192" s="49">
        <v>0</v>
      </c>
      <c r="N192" s="49"/>
      <c r="O192" s="49">
        <v>0</v>
      </c>
      <c r="P192" s="49"/>
      <c r="Q192" s="49">
        <v>-1199588000</v>
      </c>
      <c r="R192" s="49"/>
      <c r="S192" s="49">
        <f t="shared" si="23"/>
        <v>-1199588000</v>
      </c>
      <c r="T192" s="49"/>
      <c r="U192" s="153">
        <f t="shared" si="21"/>
        <v>-7.2559667277011575E-2</v>
      </c>
    </row>
    <row r="193" spans="1:21" ht="39" customHeight="1">
      <c r="A193" s="214" t="s">
        <v>325</v>
      </c>
      <c r="B193" s="152"/>
      <c r="C193" s="49">
        <v>0</v>
      </c>
      <c r="D193" s="49"/>
      <c r="E193" s="49">
        <v>-27617087790</v>
      </c>
      <c r="F193" s="49"/>
      <c r="G193" s="49">
        <v>-233237946</v>
      </c>
      <c r="H193" s="49"/>
      <c r="I193" s="49">
        <f t="shared" si="22"/>
        <v>-27850325736</v>
      </c>
      <c r="J193" s="50"/>
      <c r="K193" s="153">
        <f t="shared" si="20"/>
        <v>-6.2684455052759862</v>
      </c>
      <c r="L193" s="50"/>
      <c r="M193" s="49">
        <v>0</v>
      </c>
      <c r="N193" s="49"/>
      <c r="O193" s="49">
        <v>-45091772790</v>
      </c>
      <c r="P193" s="49"/>
      <c r="Q193" s="49">
        <v>-233237946</v>
      </c>
      <c r="R193" s="49"/>
      <c r="S193" s="49">
        <f t="shared" si="23"/>
        <v>-45325010736</v>
      </c>
      <c r="T193" s="49"/>
      <c r="U193" s="153">
        <f t="shared" si="21"/>
        <v>-2.7415810247611159</v>
      </c>
    </row>
    <row r="194" spans="1:21" ht="39" customHeight="1">
      <c r="A194" s="214" t="s">
        <v>264</v>
      </c>
      <c r="B194" s="152"/>
      <c r="C194" s="49">
        <v>0</v>
      </c>
      <c r="D194" s="49"/>
      <c r="E194" s="49">
        <v>18033841000</v>
      </c>
      <c r="F194" s="49"/>
      <c r="G194" s="49">
        <v>8524093477</v>
      </c>
      <c r="H194" s="49"/>
      <c r="I194" s="49">
        <f t="shared" si="22"/>
        <v>26557934477</v>
      </c>
      <c r="J194" s="50"/>
      <c r="K194" s="153">
        <f t="shared" si="20"/>
        <v>5.9775589908656865</v>
      </c>
      <c r="L194" s="50"/>
      <c r="M194" s="49">
        <v>0</v>
      </c>
      <c r="N194" s="49"/>
      <c r="O194" s="49">
        <v>0</v>
      </c>
      <c r="P194" s="49"/>
      <c r="Q194" s="49">
        <v>8524093477</v>
      </c>
      <c r="R194" s="49"/>
      <c r="S194" s="49">
        <f t="shared" si="23"/>
        <v>8524093477</v>
      </c>
      <c r="T194" s="49"/>
      <c r="U194" s="153">
        <f t="shared" si="21"/>
        <v>0.51559817748198944</v>
      </c>
    </row>
    <row r="195" spans="1:21" ht="39" customHeight="1">
      <c r="A195" s="214" t="s">
        <v>115</v>
      </c>
      <c r="B195" s="152"/>
      <c r="C195" s="49">
        <v>0</v>
      </c>
      <c r="D195" s="49"/>
      <c r="E195" s="49">
        <v>4009590000</v>
      </c>
      <c r="F195" s="49"/>
      <c r="G195" s="49">
        <v>0</v>
      </c>
      <c r="H195" s="49"/>
      <c r="I195" s="49">
        <f t="shared" si="22"/>
        <v>4009590000</v>
      </c>
      <c r="J195" s="50"/>
      <c r="K195" s="153">
        <f t="shared" si="20"/>
        <v>0.90246328361649508</v>
      </c>
      <c r="L195" s="50"/>
      <c r="M195" s="49">
        <v>0</v>
      </c>
      <c r="N195" s="49"/>
      <c r="O195" s="49">
        <v>-24696048000</v>
      </c>
      <c r="P195" s="49"/>
      <c r="Q195" s="49">
        <v>0</v>
      </c>
      <c r="R195" s="49"/>
      <c r="S195" s="49">
        <f t="shared" si="23"/>
        <v>-24696048000</v>
      </c>
      <c r="T195" s="49"/>
      <c r="U195" s="153">
        <f t="shared" si="21"/>
        <v>-1.493793724126206</v>
      </c>
    </row>
    <row r="196" spans="1:21" ht="39" customHeight="1">
      <c r="A196" s="214" t="s">
        <v>147</v>
      </c>
      <c r="B196" s="152"/>
      <c r="C196" s="49">
        <v>0</v>
      </c>
      <c r="D196" s="49"/>
      <c r="E196" s="49">
        <v>48011548000</v>
      </c>
      <c r="F196" s="49"/>
      <c r="G196" s="49">
        <v>28634379917</v>
      </c>
      <c r="H196" s="49"/>
      <c r="I196" s="49">
        <f t="shared" si="22"/>
        <v>76645927917</v>
      </c>
      <c r="J196" s="50"/>
      <c r="K196" s="153">
        <f t="shared" si="20"/>
        <v>17.251174255674275</v>
      </c>
      <c r="L196" s="50"/>
      <c r="M196" s="49">
        <v>0</v>
      </c>
      <c r="N196" s="49"/>
      <c r="O196" s="49">
        <v>0</v>
      </c>
      <c r="P196" s="49"/>
      <c r="Q196" s="49">
        <v>28634379917</v>
      </c>
      <c r="R196" s="49"/>
      <c r="S196" s="49">
        <f t="shared" si="23"/>
        <v>28634379917</v>
      </c>
      <c r="T196" s="49"/>
      <c r="U196" s="153">
        <f t="shared" si="21"/>
        <v>1.7320122237477051</v>
      </c>
    </row>
    <row r="197" spans="1:21" ht="39" customHeight="1">
      <c r="A197" s="214" t="s">
        <v>139</v>
      </c>
      <c r="B197" s="152"/>
      <c r="C197" s="49">
        <v>0</v>
      </c>
      <c r="D197" s="49"/>
      <c r="E197" s="49">
        <v>48797747000</v>
      </c>
      <c r="F197" s="49"/>
      <c r="G197" s="49">
        <v>9883448839</v>
      </c>
      <c r="H197" s="49"/>
      <c r="I197" s="49">
        <f t="shared" si="22"/>
        <v>58681195839</v>
      </c>
      <c r="J197" s="50"/>
      <c r="K197" s="153">
        <f t="shared" si="20"/>
        <v>13.207740612732612</v>
      </c>
      <c r="L197" s="50"/>
      <c r="M197" s="49">
        <v>0</v>
      </c>
      <c r="N197" s="49"/>
      <c r="O197" s="49">
        <v>0</v>
      </c>
      <c r="P197" s="49"/>
      <c r="Q197" s="49">
        <v>9883448839</v>
      </c>
      <c r="R197" s="49"/>
      <c r="S197" s="49">
        <f t="shared" si="23"/>
        <v>9883448839</v>
      </c>
      <c r="T197" s="49"/>
      <c r="U197" s="153">
        <f t="shared" si="21"/>
        <v>0.59782171821259156</v>
      </c>
    </row>
    <row r="198" spans="1:21" ht="39" customHeight="1">
      <c r="A198" s="214" t="s">
        <v>70</v>
      </c>
      <c r="B198" s="152"/>
      <c r="C198" s="49">
        <v>0</v>
      </c>
      <c r="D198" s="49"/>
      <c r="E198" s="49">
        <v>0</v>
      </c>
      <c r="F198" s="49"/>
      <c r="G198" s="49">
        <v>0</v>
      </c>
      <c r="H198" s="49"/>
      <c r="I198" s="49">
        <f t="shared" si="22"/>
        <v>0</v>
      </c>
      <c r="J198" s="50"/>
      <c r="K198" s="153">
        <f t="shared" si="20"/>
        <v>0</v>
      </c>
      <c r="L198" s="50"/>
      <c r="M198" s="49">
        <v>0</v>
      </c>
      <c r="N198" s="49"/>
      <c r="O198" s="49">
        <v>0</v>
      </c>
      <c r="P198" s="49"/>
      <c r="Q198" s="49">
        <v>2565494</v>
      </c>
      <c r="R198" s="49"/>
      <c r="S198" s="49">
        <f t="shared" si="23"/>
        <v>2565494</v>
      </c>
      <c r="T198" s="49"/>
      <c r="U198" s="153">
        <f t="shared" si="21"/>
        <v>1.5517943747450755E-4</v>
      </c>
    </row>
    <row r="199" spans="1:21" ht="39" customHeight="1">
      <c r="A199" s="214" t="s">
        <v>127</v>
      </c>
      <c r="B199" s="152"/>
      <c r="C199" s="49">
        <v>0</v>
      </c>
      <c r="D199" s="49"/>
      <c r="E199" s="49">
        <v>0</v>
      </c>
      <c r="F199" s="49"/>
      <c r="G199" s="49">
        <v>0</v>
      </c>
      <c r="H199" s="49"/>
      <c r="I199" s="49">
        <f t="shared" si="22"/>
        <v>0</v>
      </c>
      <c r="J199" s="50"/>
      <c r="K199" s="153">
        <f t="shared" si="20"/>
        <v>0</v>
      </c>
      <c r="L199" s="50"/>
      <c r="M199" s="49">
        <v>0</v>
      </c>
      <c r="N199" s="49"/>
      <c r="O199" s="49">
        <v>0</v>
      </c>
      <c r="P199" s="49"/>
      <c r="Q199" s="49">
        <v>193513841</v>
      </c>
      <c r="R199" s="49"/>
      <c r="S199" s="49">
        <f t="shared" si="23"/>
        <v>193513841</v>
      </c>
      <c r="T199" s="49"/>
      <c r="U199" s="153">
        <f t="shared" si="21"/>
        <v>1.1705102015405724E-2</v>
      </c>
    </row>
    <row r="200" spans="1:21" ht="39" customHeight="1">
      <c r="A200" s="214" t="s">
        <v>116</v>
      </c>
      <c r="B200" s="152"/>
      <c r="C200" s="49">
        <v>0</v>
      </c>
      <c r="D200" s="49"/>
      <c r="E200" s="49">
        <v>0</v>
      </c>
      <c r="F200" s="49"/>
      <c r="G200" s="49">
        <v>0</v>
      </c>
      <c r="H200" s="49"/>
      <c r="I200" s="49">
        <f t="shared" si="22"/>
        <v>0</v>
      </c>
      <c r="J200" s="50"/>
      <c r="K200" s="153">
        <f t="shared" si="20"/>
        <v>0</v>
      </c>
      <c r="L200" s="50"/>
      <c r="M200" s="49">
        <v>0</v>
      </c>
      <c r="N200" s="49"/>
      <c r="O200" s="49">
        <v>0</v>
      </c>
      <c r="P200" s="49"/>
      <c r="Q200" s="49">
        <v>2344205568</v>
      </c>
      <c r="R200" s="49"/>
      <c r="S200" s="49">
        <f t="shared" si="23"/>
        <v>2344205568</v>
      </c>
      <c r="T200" s="49"/>
      <c r="U200" s="153">
        <f t="shared" si="21"/>
        <v>0.14179432942226661</v>
      </c>
    </row>
    <row r="201" spans="1:21" ht="39" customHeight="1">
      <c r="A201" s="214" t="s">
        <v>106</v>
      </c>
      <c r="B201" s="152"/>
      <c r="C201" s="49">
        <v>0</v>
      </c>
      <c r="D201" s="49"/>
      <c r="E201" s="49">
        <v>0</v>
      </c>
      <c r="F201" s="49"/>
      <c r="G201" s="49">
        <v>0</v>
      </c>
      <c r="H201" s="49"/>
      <c r="I201" s="49">
        <f t="shared" si="22"/>
        <v>0</v>
      </c>
      <c r="J201" s="50"/>
      <c r="K201" s="153">
        <f t="shared" si="20"/>
        <v>0</v>
      </c>
      <c r="L201" s="50"/>
      <c r="M201" s="49">
        <v>0</v>
      </c>
      <c r="N201" s="49"/>
      <c r="O201" s="49">
        <v>0</v>
      </c>
      <c r="P201" s="49"/>
      <c r="Q201" s="49">
        <v>-2074899272</v>
      </c>
      <c r="R201" s="49"/>
      <c r="S201" s="49">
        <f t="shared" si="23"/>
        <v>-2074899272</v>
      </c>
      <c r="T201" s="49"/>
      <c r="U201" s="153">
        <f t="shared" si="21"/>
        <v>-0.12550475730803706</v>
      </c>
    </row>
    <row r="202" spans="1:21" ht="39" customHeight="1">
      <c r="A202" s="214" t="s">
        <v>124</v>
      </c>
      <c r="B202" s="152"/>
      <c r="C202" s="49">
        <v>0</v>
      </c>
      <c r="D202" s="49"/>
      <c r="E202" s="49">
        <v>0</v>
      </c>
      <c r="F202" s="49"/>
      <c r="G202" s="49">
        <v>0</v>
      </c>
      <c r="H202" s="49"/>
      <c r="I202" s="49">
        <f t="shared" si="22"/>
        <v>0</v>
      </c>
      <c r="J202" s="50"/>
      <c r="K202" s="153">
        <f t="shared" si="20"/>
        <v>0</v>
      </c>
      <c r="L202" s="50"/>
      <c r="M202" s="49">
        <v>0</v>
      </c>
      <c r="N202" s="49"/>
      <c r="O202" s="49">
        <v>0</v>
      </c>
      <c r="P202" s="49"/>
      <c r="Q202" s="49">
        <v>46380868</v>
      </c>
      <c r="R202" s="49"/>
      <c r="S202" s="49">
        <f t="shared" si="23"/>
        <v>46380868</v>
      </c>
      <c r="T202" s="49"/>
      <c r="U202" s="153">
        <f t="shared" si="21"/>
        <v>2.8054468284936106E-3</v>
      </c>
    </row>
    <row r="203" spans="1:21" ht="39" customHeight="1">
      <c r="A203" s="214" t="s">
        <v>242</v>
      </c>
      <c r="B203" s="152"/>
      <c r="C203" s="49">
        <v>0</v>
      </c>
      <c r="D203" s="49"/>
      <c r="E203" s="49">
        <v>0</v>
      </c>
      <c r="F203" s="49"/>
      <c r="G203" s="49">
        <v>0</v>
      </c>
      <c r="H203" s="49"/>
      <c r="I203" s="49">
        <f t="shared" si="22"/>
        <v>0</v>
      </c>
      <c r="J203" s="50"/>
      <c r="K203" s="153">
        <f t="shared" si="20"/>
        <v>0</v>
      </c>
      <c r="L203" s="50"/>
      <c r="M203" s="49">
        <v>0</v>
      </c>
      <c r="N203" s="49"/>
      <c r="O203" s="49">
        <v>0</v>
      </c>
      <c r="P203" s="49"/>
      <c r="Q203" s="49">
        <v>215229614</v>
      </c>
      <c r="R203" s="49"/>
      <c r="S203" s="49">
        <f t="shared" si="23"/>
        <v>215229614</v>
      </c>
      <c r="T203" s="49"/>
      <c r="U203" s="153">
        <f t="shared" si="21"/>
        <v>1.3018627378733058E-2</v>
      </c>
    </row>
    <row r="204" spans="1:21" ht="39" customHeight="1" thickBot="1">
      <c r="A204" s="214" t="s">
        <v>243</v>
      </c>
      <c r="B204" s="152"/>
      <c r="C204" s="135">
        <v>0</v>
      </c>
      <c r="D204" s="49"/>
      <c r="E204" s="135">
        <v>0</v>
      </c>
      <c r="F204" s="49"/>
      <c r="G204" s="135">
        <v>0</v>
      </c>
      <c r="H204" s="49"/>
      <c r="I204" s="135">
        <f t="shared" si="22"/>
        <v>0</v>
      </c>
      <c r="J204" s="50"/>
      <c r="K204" s="160">
        <f t="shared" si="20"/>
        <v>0</v>
      </c>
      <c r="L204" s="50"/>
      <c r="M204" s="135">
        <v>0</v>
      </c>
      <c r="N204" s="49"/>
      <c r="O204" s="135">
        <v>0</v>
      </c>
      <c r="P204" s="49"/>
      <c r="Q204" s="135">
        <v>19783484798</v>
      </c>
      <c r="R204" s="49"/>
      <c r="S204" s="135">
        <f t="shared" si="23"/>
        <v>19783484798</v>
      </c>
      <c r="T204" s="49"/>
      <c r="U204" s="160">
        <f t="shared" si="21"/>
        <v>1.1966467441510724</v>
      </c>
    </row>
    <row r="205" spans="1:21" ht="39" customHeight="1" thickBot="1">
      <c r="A205" s="157" t="s">
        <v>203</v>
      </c>
      <c r="B205" s="161"/>
      <c r="C205" s="155">
        <f>SUM(C180:C204)</f>
        <v>13770000000</v>
      </c>
      <c r="D205" s="159"/>
      <c r="E205" s="155">
        <f>SUM(E180:E204)</f>
        <v>-3769052242</v>
      </c>
      <c r="F205" s="159"/>
      <c r="G205" s="155">
        <f>SUM(G180:G204)</f>
        <v>307405619869</v>
      </c>
      <c r="H205" s="159"/>
      <c r="I205" s="155">
        <f>SUM(I180:I204)</f>
        <v>317406567627</v>
      </c>
      <c r="J205" s="156"/>
      <c r="K205" s="162">
        <f>SUM(K180:K204)</f>
        <v>71.440664322811955</v>
      </c>
      <c r="L205" s="156"/>
      <c r="M205" s="155">
        <f>SUM(M180:M204)</f>
        <v>33547894916</v>
      </c>
      <c r="N205" s="159"/>
      <c r="O205" s="44">
        <f>SUM(O180:O204)</f>
        <v>702143768910</v>
      </c>
      <c r="P205" s="159"/>
      <c r="Q205" s="155">
        <f>SUM(Q180:Q204)</f>
        <v>554804698920</v>
      </c>
      <c r="R205" s="159"/>
      <c r="S205" s="155">
        <f>SUM(S180:S204)</f>
        <v>1290496362746</v>
      </c>
      <c r="T205" s="159"/>
      <c r="U205" s="162">
        <f>SUM(U180:U204)</f>
        <v>78.058455655644522</v>
      </c>
    </row>
    <row r="206" spans="1:21" ht="39" customHeight="1">
      <c r="A206" s="133"/>
      <c r="B206" s="152"/>
      <c r="C206" s="49"/>
      <c r="D206" s="49"/>
      <c r="E206" s="49"/>
      <c r="F206" s="49"/>
      <c r="G206" s="49"/>
      <c r="H206" s="49"/>
      <c r="I206" s="49"/>
      <c r="J206" s="50"/>
      <c r="K206" s="153"/>
      <c r="L206" s="50"/>
      <c r="M206" s="49"/>
      <c r="N206" s="49"/>
      <c r="O206" s="49"/>
      <c r="P206" s="49"/>
      <c r="Q206" s="49"/>
      <c r="R206" s="49"/>
      <c r="S206" s="49"/>
      <c r="T206" s="49"/>
      <c r="U206" s="153"/>
    </row>
    <row r="207" spans="1:21" ht="39" customHeight="1">
      <c r="A207" s="275" t="s">
        <v>0</v>
      </c>
      <c r="B207" s="275"/>
      <c r="C207" s="275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</row>
    <row r="208" spans="1:21" ht="39" customHeight="1">
      <c r="A208" s="275" t="s">
        <v>84</v>
      </c>
      <c r="B208" s="275"/>
      <c r="C208" s="275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</row>
    <row r="209" spans="1:21" ht="39" customHeight="1">
      <c r="A209" s="275" t="s">
        <v>405</v>
      </c>
      <c r="B209" s="275"/>
      <c r="C209" s="275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  <c r="T209" s="275"/>
      <c r="U209" s="275"/>
    </row>
    <row r="210" spans="1:21" ht="39" customHeight="1"/>
    <row r="211" spans="1:21" ht="39" customHeight="1">
      <c r="A211" s="276" t="s">
        <v>277</v>
      </c>
      <c r="B211" s="276"/>
      <c r="C211" s="276"/>
      <c r="D211" s="276"/>
      <c r="E211" s="276"/>
      <c r="F211" s="276"/>
      <c r="G211" s="276"/>
      <c r="H211" s="276"/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  <c r="S211" s="276"/>
      <c r="T211" s="276"/>
      <c r="U211" s="276"/>
    </row>
    <row r="212" spans="1:21" ht="39" customHeight="1">
      <c r="C212" s="280" t="s">
        <v>167</v>
      </c>
      <c r="D212" s="280"/>
      <c r="E212" s="280"/>
      <c r="F212" s="280"/>
      <c r="G212" s="280"/>
      <c r="H212" s="280"/>
      <c r="I212" s="280"/>
      <c r="J212" s="280"/>
      <c r="K212" s="280"/>
      <c r="L212" s="280"/>
      <c r="M212" s="280"/>
      <c r="N212" s="280"/>
      <c r="O212" s="280"/>
      <c r="P212" s="280"/>
      <c r="Q212" s="280"/>
      <c r="R212" s="280"/>
      <c r="S212" s="280"/>
      <c r="T212" s="280"/>
      <c r="U212" s="280"/>
    </row>
    <row r="213" spans="1:21" ht="39" customHeight="1" thickBot="1">
      <c r="A213" s="144"/>
      <c r="B213" s="144"/>
      <c r="C213" s="274" t="s">
        <v>406</v>
      </c>
      <c r="D213" s="274"/>
      <c r="E213" s="274"/>
      <c r="F213" s="274"/>
      <c r="G213" s="274"/>
      <c r="H213" s="274"/>
      <c r="I213" s="274"/>
      <c r="J213" s="274"/>
      <c r="K213" s="274"/>
      <c r="L213" s="114"/>
      <c r="M213" s="274" t="s">
        <v>407</v>
      </c>
      <c r="N213" s="274"/>
      <c r="O213" s="274"/>
      <c r="P213" s="274"/>
      <c r="Q213" s="274"/>
      <c r="R213" s="274"/>
      <c r="S213" s="274"/>
      <c r="T213" s="274"/>
      <c r="U213" s="274"/>
    </row>
    <row r="214" spans="1:21" ht="39" customHeight="1">
      <c r="A214" s="278" t="s">
        <v>199</v>
      </c>
      <c r="B214" s="191"/>
      <c r="C214" s="272" t="s">
        <v>92</v>
      </c>
      <c r="D214" s="188"/>
      <c r="E214" s="272" t="s">
        <v>158</v>
      </c>
      <c r="F214" s="188"/>
      <c r="G214" s="272" t="s">
        <v>159</v>
      </c>
      <c r="H214" s="188"/>
      <c r="I214" s="272" t="s">
        <v>30</v>
      </c>
      <c r="J214" s="272"/>
      <c r="K214" s="272"/>
      <c r="L214" s="188"/>
      <c r="M214" s="272" t="s">
        <v>92</v>
      </c>
      <c r="N214" s="190"/>
      <c r="O214" s="272" t="s">
        <v>158</v>
      </c>
      <c r="P214" s="190"/>
      <c r="Q214" s="272" t="s">
        <v>159</v>
      </c>
      <c r="R214" s="190"/>
      <c r="S214" s="272" t="s">
        <v>30</v>
      </c>
      <c r="T214" s="272"/>
      <c r="U214" s="272"/>
    </row>
    <row r="215" spans="1:21" ht="39" customHeight="1" thickBot="1">
      <c r="A215" s="278"/>
      <c r="B215" s="191"/>
      <c r="C215" s="273"/>
      <c r="D215" s="188"/>
      <c r="E215" s="273"/>
      <c r="F215" s="188"/>
      <c r="G215" s="273"/>
      <c r="H215" s="188"/>
      <c r="I215" s="274"/>
      <c r="J215" s="274"/>
      <c r="K215" s="274"/>
      <c r="L215" s="188"/>
      <c r="M215" s="273"/>
      <c r="N215" s="189"/>
      <c r="O215" s="273"/>
      <c r="P215" s="189"/>
      <c r="Q215" s="273"/>
      <c r="R215" s="189"/>
      <c r="S215" s="274"/>
      <c r="T215" s="274"/>
      <c r="U215" s="274"/>
    </row>
    <row r="216" spans="1:21" ht="39" customHeight="1" thickBot="1">
      <c r="A216" s="279"/>
      <c r="B216" s="191"/>
      <c r="C216" s="187" t="s">
        <v>200</v>
      </c>
      <c r="D216" s="188"/>
      <c r="E216" s="187" t="s">
        <v>201</v>
      </c>
      <c r="F216" s="188"/>
      <c r="G216" s="187" t="s">
        <v>202</v>
      </c>
      <c r="H216" s="114"/>
      <c r="I216" s="137" t="s">
        <v>81</v>
      </c>
      <c r="J216" s="188"/>
      <c r="K216" s="149" t="s">
        <v>160</v>
      </c>
      <c r="L216" s="188"/>
      <c r="M216" s="187" t="s">
        <v>200</v>
      </c>
      <c r="N216" s="188"/>
      <c r="O216" s="187" t="s">
        <v>201</v>
      </c>
      <c r="P216" s="188"/>
      <c r="Q216" s="187" t="s">
        <v>202</v>
      </c>
      <c r="R216" s="147"/>
      <c r="S216" s="137" t="s">
        <v>81</v>
      </c>
      <c r="T216" s="137"/>
      <c r="U216" s="149" t="s">
        <v>160</v>
      </c>
    </row>
    <row r="217" spans="1:21" ht="39" customHeight="1">
      <c r="A217" s="197" t="s">
        <v>204</v>
      </c>
      <c r="B217" s="191"/>
      <c r="C217" s="198">
        <f>C205</f>
        <v>13770000000</v>
      </c>
      <c r="D217" s="198"/>
      <c r="E217" s="198">
        <f>E205</f>
        <v>-3769052242</v>
      </c>
      <c r="F217" s="198"/>
      <c r="G217" s="198">
        <f>G205</f>
        <v>307405619869</v>
      </c>
      <c r="H217" s="199"/>
      <c r="I217" s="198">
        <f>I205</f>
        <v>317406567627</v>
      </c>
      <c r="J217" s="198"/>
      <c r="K217" s="200">
        <f>K205</f>
        <v>71.440664322811955</v>
      </c>
      <c r="L217" s="198"/>
      <c r="M217" s="198">
        <f>M205</f>
        <v>33547894916</v>
      </c>
      <c r="N217" s="198"/>
      <c r="O217" s="198">
        <f>O205</f>
        <v>702143768910</v>
      </c>
      <c r="P217" s="198"/>
      <c r="Q217" s="198">
        <f>Q205</f>
        <v>554804698920</v>
      </c>
      <c r="R217" s="199"/>
      <c r="S217" s="198">
        <f>S205</f>
        <v>1290496362746</v>
      </c>
      <c r="T217" s="198"/>
      <c r="U217" s="200">
        <f>U205</f>
        <v>78.058455655644522</v>
      </c>
    </row>
    <row r="218" spans="1:21" ht="39" customHeight="1">
      <c r="A218" s="133" t="s">
        <v>144</v>
      </c>
      <c r="B218" s="152"/>
      <c r="C218" s="49">
        <v>0</v>
      </c>
      <c r="D218" s="49"/>
      <c r="E218" s="49">
        <v>0</v>
      </c>
      <c r="F218" s="49"/>
      <c r="G218" s="49">
        <v>0</v>
      </c>
      <c r="H218" s="49"/>
      <c r="I218" s="49">
        <f>C218+E218+G218</f>
        <v>0</v>
      </c>
      <c r="J218" s="50"/>
      <c r="K218" s="153">
        <f t="shared" ref="K218:K235" si="24">I218/$I$299*100</f>
        <v>0</v>
      </c>
      <c r="L218" s="50"/>
      <c r="M218" s="49">
        <v>0</v>
      </c>
      <c r="N218" s="49"/>
      <c r="O218" s="49">
        <v>0</v>
      </c>
      <c r="P218" s="49"/>
      <c r="Q218" s="49">
        <v>21536737</v>
      </c>
      <c r="R218" s="49"/>
      <c r="S218" s="49">
        <f>M218+O218+Q218</f>
        <v>21536737</v>
      </c>
      <c r="T218" s="49"/>
      <c r="U218" s="153">
        <f t="shared" ref="U218:U235" si="25">S218/$S$299*100</f>
        <v>1.3026959847485173E-3</v>
      </c>
    </row>
    <row r="219" spans="1:21" ht="39" customHeight="1">
      <c r="A219" s="133" t="s">
        <v>244</v>
      </c>
      <c r="B219" s="152"/>
      <c r="C219" s="49">
        <v>0</v>
      </c>
      <c r="D219" s="49"/>
      <c r="E219" s="49">
        <v>0</v>
      </c>
      <c r="F219" s="49"/>
      <c r="G219" s="49">
        <v>0</v>
      </c>
      <c r="H219" s="49"/>
      <c r="I219" s="49">
        <f t="shared" ref="I219:I235" si="26">C219+E219+G219</f>
        <v>0</v>
      </c>
      <c r="J219" s="50"/>
      <c r="K219" s="153">
        <f t="shared" si="24"/>
        <v>0</v>
      </c>
      <c r="L219" s="50"/>
      <c r="M219" s="49">
        <v>0</v>
      </c>
      <c r="N219" s="49"/>
      <c r="O219" s="49">
        <v>0</v>
      </c>
      <c r="P219" s="49"/>
      <c r="Q219" s="49">
        <v>9105627184</v>
      </c>
      <c r="R219" s="49"/>
      <c r="S219" s="49">
        <f t="shared" ref="S219:S235" si="27">M219+O219+Q219</f>
        <v>9105627184</v>
      </c>
      <c r="T219" s="49"/>
      <c r="U219" s="153">
        <f t="shared" si="25"/>
        <v>0.55077349791724484</v>
      </c>
    </row>
    <row r="220" spans="1:21" ht="39" customHeight="1">
      <c r="A220" s="133" t="s">
        <v>136</v>
      </c>
      <c r="B220" s="152"/>
      <c r="C220" s="49">
        <v>0</v>
      </c>
      <c r="D220" s="49"/>
      <c r="E220" s="49">
        <v>0</v>
      </c>
      <c r="F220" s="49"/>
      <c r="G220" s="49">
        <v>0</v>
      </c>
      <c r="H220" s="49"/>
      <c r="I220" s="49">
        <f t="shared" si="26"/>
        <v>0</v>
      </c>
      <c r="J220" s="50"/>
      <c r="K220" s="153">
        <f t="shared" si="24"/>
        <v>0</v>
      </c>
      <c r="L220" s="50"/>
      <c r="M220" s="49">
        <v>0</v>
      </c>
      <c r="N220" s="49"/>
      <c r="O220" s="49">
        <v>0</v>
      </c>
      <c r="P220" s="49"/>
      <c r="Q220" s="49">
        <v>32351273</v>
      </c>
      <c r="R220" s="49"/>
      <c r="S220" s="49">
        <f t="shared" si="27"/>
        <v>32351273</v>
      </c>
      <c r="T220" s="49"/>
      <c r="U220" s="153">
        <f t="shared" si="25"/>
        <v>1.9568365179276287E-3</v>
      </c>
    </row>
    <row r="221" spans="1:21" ht="39" customHeight="1">
      <c r="A221" s="133" t="s">
        <v>120</v>
      </c>
      <c r="B221" s="152"/>
      <c r="C221" s="49">
        <v>0</v>
      </c>
      <c r="D221" s="49"/>
      <c r="E221" s="49">
        <v>0</v>
      </c>
      <c r="F221" s="49"/>
      <c r="G221" s="49">
        <v>0</v>
      </c>
      <c r="H221" s="49"/>
      <c r="I221" s="49">
        <f t="shared" si="26"/>
        <v>0</v>
      </c>
      <c r="J221" s="50"/>
      <c r="K221" s="153">
        <f t="shared" si="24"/>
        <v>0</v>
      </c>
      <c r="L221" s="50"/>
      <c r="M221" s="49">
        <v>0</v>
      </c>
      <c r="N221" s="49"/>
      <c r="O221" s="49">
        <v>0</v>
      </c>
      <c r="P221" s="49"/>
      <c r="Q221" s="49">
        <v>1095079</v>
      </c>
      <c r="R221" s="49"/>
      <c r="S221" s="49">
        <f t="shared" si="27"/>
        <v>1095079</v>
      </c>
      <c r="T221" s="49"/>
      <c r="U221" s="153">
        <f t="shared" si="25"/>
        <v>6.6238215022193083E-5</v>
      </c>
    </row>
    <row r="222" spans="1:21" ht="39" customHeight="1">
      <c r="A222" s="133" t="s">
        <v>149</v>
      </c>
      <c r="B222" s="152"/>
      <c r="C222" s="49">
        <v>0</v>
      </c>
      <c r="D222" s="49"/>
      <c r="E222" s="49">
        <v>0</v>
      </c>
      <c r="F222" s="49"/>
      <c r="G222" s="49">
        <v>0</v>
      </c>
      <c r="H222" s="49"/>
      <c r="I222" s="49">
        <f t="shared" si="26"/>
        <v>0</v>
      </c>
      <c r="J222" s="50"/>
      <c r="K222" s="153">
        <f t="shared" si="24"/>
        <v>0</v>
      </c>
      <c r="L222" s="50"/>
      <c r="M222" s="49">
        <v>0</v>
      </c>
      <c r="N222" s="49"/>
      <c r="O222" s="49">
        <v>0</v>
      </c>
      <c r="P222" s="49"/>
      <c r="Q222" s="49">
        <v>483673091</v>
      </c>
      <c r="R222" s="49"/>
      <c r="S222" s="49">
        <f t="shared" si="27"/>
        <v>483673091</v>
      </c>
      <c r="T222" s="49"/>
      <c r="U222" s="153">
        <f t="shared" si="25"/>
        <v>2.9256010024945017E-2</v>
      </c>
    </row>
    <row r="223" spans="1:21" ht="39" customHeight="1">
      <c r="A223" s="133" t="s">
        <v>150</v>
      </c>
      <c r="B223" s="152"/>
      <c r="C223" s="49">
        <v>0</v>
      </c>
      <c r="D223" s="49"/>
      <c r="E223" s="49">
        <v>0</v>
      </c>
      <c r="F223" s="49"/>
      <c r="G223" s="49">
        <v>0</v>
      </c>
      <c r="H223" s="49"/>
      <c r="I223" s="49">
        <f t="shared" si="26"/>
        <v>0</v>
      </c>
      <c r="J223" s="50"/>
      <c r="K223" s="153">
        <f t="shared" si="24"/>
        <v>0</v>
      </c>
      <c r="L223" s="50"/>
      <c r="M223" s="49">
        <v>0</v>
      </c>
      <c r="N223" s="49"/>
      <c r="O223" s="49">
        <v>0</v>
      </c>
      <c r="P223" s="49"/>
      <c r="Q223" s="49">
        <v>637274350</v>
      </c>
      <c r="R223" s="49"/>
      <c r="S223" s="49">
        <f t="shared" si="27"/>
        <v>637274350</v>
      </c>
      <c r="T223" s="49"/>
      <c r="U223" s="153">
        <f t="shared" si="25"/>
        <v>3.8546913440426066E-2</v>
      </c>
    </row>
    <row r="224" spans="1:21" ht="39" customHeight="1">
      <c r="A224" s="133" t="s">
        <v>245</v>
      </c>
      <c r="B224" s="152"/>
      <c r="C224" s="49">
        <v>0</v>
      </c>
      <c r="D224" s="49"/>
      <c r="E224" s="49">
        <v>0</v>
      </c>
      <c r="F224" s="49"/>
      <c r="G224" s="49">
        <v>0</v>
      </c>
      <c r="H224" s="49"/>
      <c r="I224" s="49">
        <f t="shared" si="26"/>
        <v>0</v>
      </c>
      <c r="J224" s="50"/>
      <c r="K224" s="153">
        <f t="shared" si="24"/>
        <v>0</v>
      </c>
      <c r="L224" s="50"/>
      <c r="M224" s="49">
        <v>0</v>
      </c>
      <c r="N224" s="49"/>
      <c r="O224" s="49">
        <v>0</v>
      </c>
      <c r="P224" s="49"/>
      <c r="Q224" s="49">
        <v>18783480386</v>
      </c>
      <c r="R224" s="49"/>
      <c r="S224" s="49">
        <f t="shared" si="27"/>
        <v>18783480386</v>
      </c>
      <c r="T224" s="49"/>
      <c r="U224" s="153">
        <f t="shared" si="25"/>
        <v>1.1361593206271094</v>
      </c>
    </row>
    <row r="225" spans="1:21" ht="39" customHeight="1">
      <c r="A225" s="133" t="s">
        <v>246</v>
      </c>
      <c r="B225" s="152"/>
      <c r="C225" s="49">
        <v>0</v>
      </c>
      <c r="D225" s="49"/>
      <c r="E225" s="49">
        <v>0</v>
      </c>
      <c r="F225" s="49"/>
      <c r="G225" s="49">
        <v>0</v>
      </c>
      <c r="H225" s="49"/>
      <c r="I225" s="49">
        <f t="shared" si="26"/>
        <v>0</v>
      </c>
      <c r="J225" s="50"/>
      <c r="K225" s="153">
        <f t="shared" si="24"/>
        <v>0</v>
      </c>
      <c r="L225" s="50"/>
      <c r="M225" s="49">
        <v>0</v>
      </c>
      <c r="N225" s="49"/>
      <c r="O225" s="49">
        <v>0</v>
      </c>
      <c r="P225" s="49"/>
      <c r="Q225" s="49">
        <v>3090523665</v>
      </c>
      <c r="R225" s="49"/>
      <c r="S225" s="49">
        <f t="shared" si="27"/>
        <v>3090523665</v>
      </c>
      <c r="T225" s="49"/>
      <c r="U225" s="153">
        <f t="shared" si="25"/>
        <v>0.18693698906968925</v>
      </c>
    </row>
    <row r="226" spans="1:21" ht="39" customHeight="1">
      <c r="A226" s="133" t="s">
        <v>248</v>
      </c>
      <c r="B226" s="152"/>
      <c r="C226" s="49">
        <v>0</v>
      </c>
      <c r="D226" s="49"/>
      <c r="E226" s="49">
        <v>0</v>
      </c>
      <c r="F226" s="49"/>
      <c r="G226" s="49">
        <v>0</v>
      </c>
      <c r="H226" s="49"/>
      <c r="I226" s="49">
        <f t="shared" si="26"/>
        <v>0</v>
      </c>
      <c r="J226" s="50"/>
      <c r="K226" s="153">
        <f t="shared" si="24"/>
        <v>0</v>
      </c>
      <c r="L226" s="50"/>
      <c r="M226" s="49">
        <v>0</v>
      </c>
      <c r="N226" s="49"/>
      <c r="O226" s="49">
        <v>0</v>
      </c>
      <c r="P226" s="49"/>
      <c r="Q226" s="49">
        <v>14368964389</v>
      </c>
      <c r="R226" s="49"/>
      <c r="S226" s="49">
        <f t="shared" si="27"/>
        <v>14368964389</v>
      </c>
      <c r="T226" s="49"/>
      <c r="U226" s="153">
        <f t="shared" si="25"/>
        <v>0.86913779996221041</v>
      </c>
    </row>
    <row r="227" spans="1:21" ht="39" customHeight="1">
      <c r="A227" s="133" t="s">
        <v>123</v>
      </c>
      <c r="B227" s="152"/>
      <c r="C227" s="49">
        <v>0</v>
      </c>
      <c r="D227" s="49"/>
      <c r="E227" s="49">
        <v>0</v>
      </c>
      <c r="F227" s="49"/>
      <c r="G227" s="49">
        <v>0</v>
      </c>
      <c r="H227" s="49"/>
      <c r="I227" s="49">
        <f t="shared" si="26"/>
        <v>0</v>
      </c>
      <c r="J227" s="50"/>
      <c r="K227" s="153">
        <f t="shared" si="24"/>
        <v>0</v>
      </c>
      <c r="L227" s="50"/>
      <c r="M227" s="49">
        <v>0</v>
      </c>
      <c r="N227" s="49"/>
      <c r="O227" s="49">
        <v>0</v>
      </c>
      <c r="P227" s="49"/>
      <c r="Q227" s="49">
        <v>-1058628597</v>
      </c>
      <c r="R227" s="49"/>
      <c r="S227" s="49">
        <f t="shared" si="27"/>
        <v>-1058628597</v>
      </c>
      <c r="T227" s="49"/>
      <c r="U227" s="153">
        <f t="shared" si="25"/>
        <v>-6.4033433785807781E-2</v>
      </c>
    </row>
    <row r="228" spans="1:21" ht="39" customHeight="1">
      <c r="A228" s="133" t="s">
        <v>249</v>
      </c>
      <c r="B228" s="152"/>
      <c r="C228" s="49">
        <v>0</v>
      </c>
      <c r="D228" s="49"/>
      <c r="E228" s="49">
        <v>0</v>
      </c>
      <c r="F228" s="49"/>
      <c r="G228" s="49">
        <v>0</v>
      </c>
      <c r="H228" s="49"/>
      <c r="I228" s="49">
        <f t="shared" si="26"/>
        <v>0</v>
      </c>
      <c r="J228" s="50"/>
      <c r="K228" s="153">
        <f t="shared" si="24"/>
        <v>0</v>
      </c>
      <c r="L228" s="50"/>
      <c r="M228" s="49">
        <v>0</v>
      </c>
      <c r="N228" s="49"/>
      <c r="O228" s="49">
        <v>0</v>
      </c>
      <c r="P228" s="49"/>
      <c r="Q228" s="49">
        <v>6645042672</v>
      </c>
      <c r="R228" s="49"/>
      <c r="S228" s="49">
        <f t="shared" si="27"/>
        <v>6645042672</v>
      </c>
      <c r="T228" s="49"/>
      <c r="U228" s="153">
        <f t="shared" si="25"/>
        <v>0.40193973707795011</v>
      </c>
    </row>
    <row r="229" spans="1:21" ht="39" customHeight="1">
      <c r="A229" s="133" t="s">
        <v>250</v>
      </c>
      <c r="B229" s="152"/>
      <c r="C229" s="49">
        <v>0</v>
      </c>
      <c r="D229" s="49"/>
      <c r="E229" s="49">
        <v>0</v>
      </c>
      <c r="F229" s="49"/>
      <c r="G229" s="49">
        <v>0</v>
      </c>
      <c r="H229" s="49"/>
      <c r="I229" s="49">
        <f t="shared" si="26"/>
        <v>0</v>
      </c>
      <c r="J229" s="50"/>
      <c r="K229" s="153">
        <f t="shared" si="24"/>
        <v>0</v>
      </c>
      <c r="L229" s="50"/>
      <c r="M229" s="49">
        <v>0</v>
      </c>
      <c r="N229" s="49"/>
      <c r="O229" s="49">
        <v>0</v>
      </c>
      <c r="P229" s="49"/>
      <c r="Q229" s="49">
        <v>8909089265</v>
      </c>
      <c r="R229" s="49"/>
      <c r="S229" s="49">
        <f t="shared" si="27"/>
        <v>8909089265</v>
      </c>
      <c r="T229" s="49"/>
      <c r="U229" s="153">
        <f t="shared" si="25"/>
        <v>0.53888547802211728</v>
      </c>
    </row>
    <row r="230" spans="1:21" ht="39" customHeight="1">
      <c r="A230" s="133" t="s">
        <v>140</v>
      </c>
      <c r="B230" s="152"/>
      <c r="C230" s="49">
        <v>0</v>
      </c>
      <c r="D230" s="49"/>
      <c r="E230" s="49">
        <v>0</v>
      </c>
      <c r="F230" s="49"/>
      <c r="G230" s="49">
        <v>0</v>
      </c>
      <c r="H230" s="49"/>
      <c r="I230" s="49">
        <f t="shared" si="26"/>
        <v>0</v>
      </c>
      <c r="J230" s="50"/>
      <c r="K230" s="153">
        <f t="shared" si="24"/>
        <v>0</v>
      </c>
      <c r="L230" s="50"/>
      <c r="M230" s="49">
        <v>0</v>
      </c>
      <c r="N230" s="49"/>
      <c r="O230" s="49">
        <v>0</v>
      </c>
      <c r="P230" s="49"/>
      <c r="Q230" s="49">
        <v>61980310</v>
      </c>
      <c r="R230" s="49"/>
      <c r="S230" s="49">
        <f t="shared" si="27"/>
        <v>61980310</v>
      </c>
      <c r="T230" s="49"/>
      <c r="U230" s="153">
        <f t="shared" si="25"/>
        <v>3.74901272047239E-3</v>
      </c>
    </row>
    <row r="231" spans="1:21" ht="39" customHeight="1">
      <c r="A231" s="133" t="s">
        <v>131</v>
      </c>
      <c r="B231" s="152"/>
      <c r="C231" s="49">
        <v>0</v>
      </c>
      <c r="D231" s="49"/>
      <c r="E231" s="49">
        <v>0</v>
      </c>
      <c r="F231" s="49"/>
      <c r="G231" s="50">
        <v>0</v>
      </c>
      <c r="H231" s="49"/>
      <c r="I231" s="49">
        <f t="shared" si="26"/>
        <v>0</v>
      </c>
      <c r="J231" s="50"/>
      <c r="K231" s="153">
        <f t="shared" si="24"/>
        <v>0</v>
      </c>
      <c r="L231" s="50"/>
      <c r="M231" s="50">
        <v>0</v>
      </c>
      <c r="N231" s="49"/>
      <c r="O231" s="50">
        <v>0</v>
      </c>
      <c r="P231" s="49"/>
      <c r="Q231" s="50">
        <v>14038275392</v>
      </c>
      <c r="R231" s="49"/>
      <c r="S231" s="49">
        <f t="shared" si="27"/>
        <v>14038275392</v>
      </c>
      <c r="T231" s="49"/>
      <c r="U231" s="153">
        <f t="shared" si="25"/>
        <v>0.84913536279670965</v>
      </c>
    </row>
    <row r="232" spans="1:21" ht="39" customHeight="1">
      <c r="A232" s="133" t="s">
        <v>251</v>
      </c>
      <c r="B232" s="152"/>
      <c r="C232" s="49">
        <v>0</v>
      </c>
      <c r="D232" s="49"/>
      <c r="E232" s="49">
        <v>0</v>
      </c>
      <c r="F232" s="49"/>
      <c r="G232" s="49">
        <v>0</v>
      </c>
      <c r="H232" s="49"/>
      <c r="I232" s="49">
        <f t="shared" si="26"/>
        <v>0</v>
      </c>
      <c r="J232" s="50"/>
      <c r="K232" s="153">
        <f t="shared" si="24"/>
        <v>0</v>
      </c>
      <c r="L232" s="50"/>
      <c r="M232" s="49">
        <v>0</v>
      </c>
      <c r="N232" s="49"/>
      <c r="O232" s="49">
        <v>0</v>
      </c>
      <c r="P232" s="49"/>
      <c r="Q232" s="49">
        <v>124285573</v>
      </c>
      <c r="R232" s="49"/>
      <c r="S232" s="49">
        <f t="shared" si="27"/>
        <v>124285573</v>
      </c>
      <c r="T232" s="49"/>
      <c r="U232" s="153">
        <f t="shared" si="25"/>
        <v>7.5176809239611711E-3</v>
      </c>
    </row>
    <row r="233" spans="1:21" ht="39" customHeight="1">
      <c r="A233" s="133" t="s">
        <v>122</v>
      </c>
      <c r="B233" s="152"/>
      <c r="C233" s="49">
        <v>0</v>
      </c>
      <c r="D233" s="49"/>
      <c r="E233" s="49">
        <v>0</v>
      </c>
      <c r="F233" s="49"/>
      <c r="G233" s="49">
        <v>0</v>
      </c>
      <c r="H233" s="49"/>
      <c r="I233" s="49">
        <f t="shared" si="26"/>
        <v>0</v>
      </c>
      <c r="J233" s="50"/>
      <c r="K233" s="153">
        <f t="shared" si="24"/>
        <v>0</v>
      </c>
      <c r="L233" s="50"/>
      <c r="M233" s="49">
        <v>0</v>
      </c>
      <c r="N233" s="49"/>
      <c r="O233" s="49">
        <v>0</v>
      </c>
      <c r="P233" s="49"/>
      <c r="Q233" s="49">
        <v>645108968</v>
      </c>
      <c r="R233" s="49"/>
      <c r="S233" s="49">
        <f t="shared" si="27"/>
        <v>645108968</v>
      </c>
      <c r="T233" s="49"/>
      <c r="U233" s="153">
        <f t="shared" si="25"/>
        <v>3.9020807206721228E-2</v>
      </c>
    </row>
    <row r="234" spans="1:21" ht="39" customHeight="1">
      <c r="A234" s="133" t="s">
        <v>141</v>
      </c>
      <c r="B234" s="152"/>
      <c r="C234" s="49">
        <v>0</v>
      </c>
      <c r="D234" s="49"/>
      <c r="E234" s="49">
        <v>0</v>
      </c>
      <c r="F234" s="49"/>
      <c r="G234" s="49">
        <v>0</v>
      </c>
      <c r="H234" s="49"/>
      <c r="I234" s="49">
        <f t="shared" si="26"/>
        <v>0</v>
      </c>
      <c r="J234" s="50"/>
      <c r="K234" s="153">
        <f t="shared" si="24"/>
        <v>0</v>
      </c>
      <c r="L234" s="50"/>
      <c r="M234" s="49">
        <v>0</v>
      </c>
      <c r="N234" s="49"/>
      <c r="O234" s="49">
        <v>0</v>
      </c>
      <c r="P234" s="49"/>
      <c r="Q234" s="49">
        <v>427114813</v>
      </c>
      <c r="R234" s="49"/>
      <c r="S234" s="49">
        <f t="shared" si="27"/>
        <v>427114813</v>
      </c>
      <c r="T234" s="49"/>
      <c r="U234" s="153">
        <f t="shared" si="25"/>
        <v>2.5834960603443032E-2</v>
      </c>
    </row>
    <row r="235" spans="1:21" ht="39" customHeight="1" thickBot="1">
      <c r="A235" s="133" t="s">
        <v>138</v>
      </c>
      <c r="B235" s="152"/>
      <c r="C235" s="135">
        <v>0</v>
      </c>
      <c r="D235" s="50"/>
      <c r="E235" s="135">
        <v>0</v>
      </c>
      <c r="F235" s="50"/>
      <c r="G235" s="135">
        <v>0</v>
      </c>
      <c r="H235" s="50"/>
      <c r="I235" s="135">
        <f t="shared" si="26"/>
        <v>0</v>
      </c>
      <c r="J235" s="50"/>
      <c r="K235" s="160">
        <f t="shared" si="24"/>
        <v>0</v>
      </c>
      <c r="L235" s="50"/>
      <c r="M235" s="135">
        <v>0</v>
      </c>
      <c r="N235" s="50"/>
      <c r="O235" s="33"/>
      <c r="P235" s="50"/>
      <c r="Q235" s="135">
        <v>10270401054</v>
      </c>
      <c r="R235" s="50"/>
      <c r="S235" s="135">
        <f t="shared" si="27"/>
        <v>10270401054</v>
      </c>
      <c r="T235" s="50"/>
      <c r="U235" s="160">
        <f t="shared" si="25"/>
        <v>0.62122735745915181</v>
      </c>
    </row>
    <row r="236" spans="1:21" ht="39" customHeight="1" thickBot="1">
      <c r="A236" s="157" t="s">
        <v>203</v>
      </c>
      <c r="B236" s="161"/>
      <c r="C236" s="155">
        <f>SUM(C217:C235)</f>
        <v>13770000000</v>
      </c>
      <c r="D236" s="159"/>
      <c r="E236" s="155">
        <f>SUM(E217:E235)</f>
        <v>-3769052242</v>
      </c>
      <c r="F236" s="159"/>
      <c r="G236" s="155">
        <f>SUM(G217:G235)</f>
        <v>307405619869</v>
      </c>
      <c r="H236" s="159"/>
      <c r="I236" s="155">
        <f>SUM(I217:I235)</f>
        <v>317406567627</v>
      </c>
      <c r="J236" s="156"/>
      <c r="K236" s="162">
        <f>SUM(K217:K235)</f>
        <v>71.440664322811955</v>
      </c>
      <c r="L236" s="156"/>
      <c r="M236" s="155">
        <f>SUM(M217:M235)</f>
        <v>33547894916</v>
      </c>
      <c r="N236" s="159"/>
      <c r="O236" s="44">
        <f>SUM(O217:O235)</f>
        <v>702143768910</v>
      </c>
      <c r="P236" s="159"/>
      <c r="Q236" s="155">
        <f>SUM(Q217:Q235)</f>
        <v>641391894524</v>
      </c>
      <c r="R236" s="159"/>
      <c r="S236" s="155">
        <f>SUM(S217:S235)</f>
        <v>1377083558350</v>
      </c>
      <c r="T236" s="159"/>
      <c r="U236" s="162">
        <f>SUM(U217:U235)</f>
        <v>83.295868920428617</v>
      </c>
    </row>
    <row r="237" spans="1:21" ht="39" customHeight="1">
      <c r="A237" s="133"/>
      <c r="B237" s="152"/>
      <c r="C237" s="49"/>
      <c r="D237" s="50"/>
      <c r="E237" s="49"/>
      <c r="F237" s="50"/>
      <c r="G237" s="50"/>
      <c r="H237" s="50"/>
      <c r="I237" s="50"/>
      <c r="J237" s="50"/>
      <c r="K237" s="153"/>
      <c r="L237" s="50"/>
      <c r="M237" s="50"/>
      <c r="N237" s="50"/>
      <c r="O237" s="36"/>
      <c r="P237" s="50"/>
      <c r="Q237" s="50"/>
      <c r="R237" s="50"/>
      <c r="S237" s="50"/>
      <c r="T237" s="50"/>
      <c r="U237" s="153"/>
    </row>
    <row r="238" spans="1:21" ht="39" customHeight="1">
      <c r="A238" s="275" t="s">
        <v>0</v>
      </c>
      <c r="B238" s="275"/>
      <c r="C238" s="275"/>
      <c r="D238" s="275"/>
      <c r="E238" s="275"/>
      <c r="F238" s="275"/>
      <c r="G238" s="275"/>
      <c r="H238" s="275"/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</row>
    <row r="239" spans="1:21" ht="39" customHeight="1">
      <c r="A239" s="275" t="s">
        <v>84</v>
      </c>
      <c r="B239" s="275"/>
      <c r="C239" s="275"/>
      <c r="D239" s="275"/>
      <c r="E239" s="275"/>
      <c r="F239" s="275"/>
      <c r="G239" s="275"/>
      <c r="H239" s="275"/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</row>
    <row r="240" spans="1:21" ht="39" customHeight="1">
      <c r="A240" s="275" t="s">
        <v>405</v>
      </c>
      <c r="B240" s="275"/>
      <c r="C240" s="275"/>
      <c r="D240" s="275"/>
      <c r="E240" s="275"/>
      <c r="F240" s="275"/>
      <c r="G240" s="275"/>
      <c r="H240" s="275"/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</row>
    <row r="241" spans="1:21" ht="39" customHeight="1"/>
    <row r="242" spans="1:21" ht="39" customHeight="1">
      <c r="A242" s="276" t="s">
        <v>277</v>
      </c>
      <c r="B242" s="276"/>
      <c r="C242" s="276"/>
      <c r="D242" s="276"/>
      <c r="E242" s="276"/>
      <c r="F242" s="276"/>
      <c r="G242" s="276"/>
      <c r="H242" s="276"/>
      <c r="I242" s="276"/>
      <c r="J242" s="276"/>
      <c r="K242" s="276"/>
      <c r="L242" s="276"/>
      <c r="M242" s="276"/>
      <c r="N242" s="276"/>
      <c r="O242" s="276"/>
      <c r="P242" s="276"/>
      <c r="Q242" s="276"/>
      <c r="R242" s="276"/>
      <c r="S242" s="276"/>
      <c r="T242" s="276"/>
      <c r="U242" s="276"/>
    </row>
    <row r="243" spans="1:21" ht="39" customHeight="1">
      <c r="C243" s="280" t="s">
        <v>167</v>
      </c>
      <c r="D243" s="280"/>
      <c r="E243" s="280"/>
      <c r="F243" s="280"/>
      <c r="G243" s="280"/>
      <c r="H243" s="280"/>
      <c r="I243" s="280"/>
      <c r="J243" s="280"/>
      <c r="K243" s="280"/>
      <c r="L243" s="280"/>
      <c r="M243" s="280"/>
      <c r="N243" s="280"/>
      <c r="O243" s="280"/>
      <c r="P243" s="280"/>
      <c r="Q243" s="280"/>
      <c r="R243" s="280"/>
      <c r="S243" s="280"/>
      <c r="T243" s="280"/>
      <c r="U243" s="280"/>
    </row>
    <row r="244" spans="1:21" ht="39" customHeight="1" thickBot="1">
      <c r="A244" s="144"/>
      <c r="B244" s="144"/>
      <c r="C244" s="274" t="s">
        <v>406</v>
      </c>
      <c r="D244" s="274"/>
      <c r="E244" s="274"/>
      <c r="F244" s="274"/>
      <c r="G244" s="274"/>
      <c r="H244" s="274"/>
      <c r="I244" s="274"/>
      <c r="J244" s="274"/>
      <c r="K244" s="274"/>
      <c r="L244" s="114"/>
      <c r="M244" s="274" t="s">
        <v>407</v>
      </c>
      <c r="N244" s="274"/>
      <c r="O244" s="274"/>
      <c r="P244" s="274"/>
      <c r="Q244" s="274"/>
      <c r="R244" s="274"/>
      <c r="S244" s="274"/>
      <c r="T244" s="274"/>
      <c r="U244" s="274"/>
    </row>
    <row r="245" spans="1:21" ht="39" customHeight="1">
      <c r="A245" s="278" t="s">
        <v>199</v>
      </c>
      <c r="B245" s="207"/>
      <c r="C245" s="272" t="s">
        <v>92</v>
      </c>
      <c r="D245" s="204"/>
      <c r="E245" s="272" t="s">
        <v>158</v>
      </c>
      <c r="F245" s="204"/>
      <c r="G245" s="272" t="s">
        <v>159</v>
      </c>
      <c r="H245" s="204"/>
      <c r="I245" s="272" t="s">
        <v>30</v>
      </c>
      <c r="J245" s="272"/>
      <c r="K245" s="272"/>
      <c r="L245" s="204"/>
      <c r="M245" s="272" t="s">
        <v>92</v>
      </c>
      <c r="N245" s="203"/>
      <c r="O245" s="272" t="s">
        <v>158</v>
      </c>
      <c r="P245" s="203"/>
      <c r="Q245" s="272" t="s">
        <v>159</v>
      </c>
      <c r="R245" s="203"/>
      <c r="S245" s="272" t="s">
        <v>30</v>
      </c>
      <c r="T245" s="272"/>
      <c r="U245" s="272"/>
    </row>
    <row r="246" spans="1:21" ht="39" customHeight="1" thickBot="1">
      <c r="A246" s="278"/>
      <c r="B246" s="207"/>
      <c r="C246" s="273"/>
      <c r="D246" s="204"/>
      <c r="E246" s="273"/>
      <c r="F246" s="204"/>
      <c r="G246" s="273"/>
      <c r="H246" s="204"/>
      <c r="I246" s="274"/>
      <c r="J246" s="274"/>
      <c r="K246" s="274"/>
      <c r="L246" s="204"/>
      <c r="M246" s="273"/>
      <c r="N246" s="206"/>
      <c r="O246" s="273"/>
      <c r="P246" s="206"/>
      <c r="Q246" s="273"/>
      <c r="R246" s="206"/>
      <c r="S246" s="274"/>
      <c r="T246" s="274"/>
      <c r="U246" s="274"/>
    </row>
    <row r="247" spans="1:21" ht="39" customHeight="1" thickBot="1">
      <c r="A247" s="279"/>
      <c r="B247" s="207"/>
      <c r="C247" s="205" t="s">
        <v>200</v>
      </c>
      <c r="D247" s="204"/>
      <c r="E247" s="205" t="s">
        <v>201</v>
      </c>
      <c r="F247" s="204"/>
      <c r="G247" s="205" t="s">
        <v>202</v>
      </c>
      <c r="H247" s="114"/>
      <c r="I247" s="137" t="s">
        <v>81</v>
      </c>
      <c r="J247" s="204"/>
      <c r="K247" s="149" t="s">
        <v>160</v>
      </c>
      <c r="L247" s="204"/>
      <c r="M247" s="205" t="s">
        <v>200</v>
      </c>
      <c r="N247" s="204"/>
      <c r="O247" s="205" t="s">
        <v>201</v>
      </c>
      <c r="P247" s="204"/>
      <c r="Q247" s="205" t="s">
        <v>202</v>
      </c>
      <c r="R247" s="147"/>
      <c r="S247" s="137" t="s">
        <v>81</v>
      </c>
      <c r="T247" s="137"/>
      <c r="U247" s="149" t="s">
        <v>160</v>
      </c>
    </row>
    <row r="248" spans="1:21" ht="39" customHeight="1">
      <c r="A248" s="197" t="s">
        <v>204</v>
      </c>
      <c r="B248" s="207"/>
      <c r="C248" s="198">
        <f>C236</f>
        <v>13770000000</v>
      </c>
      <c r="D248" s="198"/>
      <c r="E248" s="198">
        <f>E236</f>
        <v>-3769052242</v>
      </c>
      <c r="F248" s="198"/>
      <c r="G248" s="198">
        <f>G236</f>
        <v>307405619869</v>
      </c>
      <c r="H248" s="199"/>
      <c r="I248" s="198">
        <f>I236</f>
        <v>317406567627</v>
      </c>
      <c r="J248" s="198"/>
      <c r="K248" s="200">
        <f>K236</f>
        <v>71.440664322811955</v>
      </c>
      <c r="L248" s="198"/>
      <c r="M248" s="198">
        <f>M236</f>
        <v>33547894916</v>
      </c>
      <c r="N248" s="198"/>
      <c r="O248" s="198">
        <f>O236</f>
        <v>702143768910</v>
      </c>
      <c r="P248" s="198"/>
      <c r="Q248" s="198">
        <f>Q236</f>
        <v>641391894524</v>
      </c>
      <c r="R248" s="199"/>
      <c r="S248" s="198">
        <f>S236</f>
        <v>1377083558350</v>
      </c>
      <c r="T248" s="198"/>
      <c r="U248" s="200">
        <f>U236</f>
        <v>83.295868920428617</v>
      </c>
    </row>
    <row r="249" spans="1:21" ht="39" customHeight="1">
      <c r="A249" s="133" t="s">
        <v>155</v>
      </c>
      <c r="B249" s="152"/>
      <c r="C249" s="49">
        <v>0</v>
      </c>
      <c r="D249" s="49"/>
      <c r="E249" s="49">
        <v>218827729968</v>
      </c>
      <c r="F249" s="49"/>
      <c r="G249" s="49">
        <v>0</v>
      </c>
      <c r="H249" s="50"/>
      <c r="I249" s="198">
        <f t="shared" ref="I249:I276" si="28">C249+E249+G249</f>
        <v>218827729968</v>
      </c>
      <c r="J249" s="50"/>
      <c r="K249" s="153">
        <f t="shared" ref="K249:K276" si="29">I249/$I$299*100</f>
        <v>49.252914071829039</v>
      </c>
      <c r="L249" s="50"/>
      <c r="M249" s="49">
        <v>0</v>
      </c>
      <c r="N249" s="49"/>
      <c r="O249" s="49">
        <v>534346782480</v>
      </c>
      <c r="P249" s="49"/>
      <c r="Q249" s="49">
        <v>-9049763980</v>
      </c>
      <c r="R249" s="50"/>
      <c r="S249" s="198">
        <f>M249+O249+Q249</f>
        <v>525297018500</v>
      </c>
      <c r="T249" s="50"/>
      <c r="U249" s="153">
        <f t="shared" ref="U249:U276" si="30">S249/$S$299*100</f>
        <v>31.773723048218383</v>
      </c>
    </row>
    <row r="250" spans="1:21" ht="39" customHeight="1">
      <c r="A250" s="133" t="s">
        <v>154</v>
      </c>
      <c r="B250" s="207"/>
      <c r="C250" s="49">
        <v>0</v>
      </c>
      <c r="D250" s="49"/>
      <c r="E250" s="49">
        <v>0</v>
      </c>
      <c r="F250" s="49"/>
      <c r="G250" s="49">
        <v>0</v>
      </c>
      <c r="H250" s="199"/>
      <c r="I250" s="198">
        <f t="shared" si="28"/>
        <v>0</v>
      </c>
      <c r="J250" s="198"/>
      <c r="K250" s="153">
        <f t="shared" si="29"/>
        <v>0</v>
      </c>
      <c r="L250" s="198"/>
      <c r="M250" s="49">
        <v>0</v>
      </c>
      <c r="N250" s="49"/>
      <c r="O250" s="49">
        <v>0</v>
      </c>
      <c r="P250" s="49"/>
      <c r="Q250" s="49">
        <v>6804055916</v>
      </c>
      <c r="R250" s="199"/>
      <c r="S250" s="198">
        <f t="shared" ref="S250:S276" si="31">M250+O250+Q250</f>
        <v>6804055916</v>
      </c>
      <c r="T250" s="198"/>
      <c r="U250" s="153">
        <f t="shared" si="30"/>
        <v>0.41155799607793858</v>
      </c>
    </row>
    <row r="251" spans="1:21" ht="39" customHeight="1">
      <c r="A251" s="133" t="s">
        <v>145</v>
      </c>
      <c r="B251" s="152"/>
      <c r="C251" s="49">
        <v>0</v>
      </c>
      <c r="D251" s="49"/>
      <c r="E251" s="49">
        <v>4974024000</v>
      </c>
      <c r="F251" s="49"/>
      <c r="G251" s="49">
        <v>0</v>
      </c>
      <c r="H251" s="50"/>
      <c r="I251" s="198">
        <f t="shared" si="28"/>
        <v>4974024000</v>
      </c>
      <c r="J251" s="50"/>
      <c r="K251" s="153">
        <f t="shared" si="29"/>
        <v>1.1195344241748542</v>
      </c>
      <c r="L251" s="50"/>
      <c r="M251" s="49">
        <v>0</v>
      </c>
      <c r="N251" s="49"/>
      <c r="O251" s="49">
        <v>9802673676</v>
      </c>
      <c r="P251" s="49"/>
      <c r="Q251" s="49">
        <v>2662596</v>
      </c>
      <c r="R251" s="50"/>
      <c r="S251" s="198">
        <f t="shared" si="31"/>
        <v>9805336272</v>
      </c>
      <c r="T251" s="50"/>
      <c r="U251" s="153">
        <f t="shared" si="30"/>
        <v>0.59309691113576757</v>
      </c>
    </row>
    <row r="252" spans="1:21" ht="39" customHeight="1">
      <c r="A252" s="133" t="s">
        <v>133</v>
      </c>
      <c r="B252" s="207"/>
      <c r="C252" s="49">
        <v>0</v>
      </c>
      <c r="D252" s="49"/>
      <c r="E252" s="49">
        <v>0</v>
      </c>
      <c r="F252" s="49"/>
      <c r="G252" s="49">
        <v>0</v>
      </c>
      <c r="H252" s="199"/>
      <c r="I252" s="198">
        <f t="shared" si="28"/>
        <v>0</v>
      </c>
      <c r="J252" s="198"/>
      <c r="K252" s="153">
        <f t="shared" si="29"/>
        <v>0</v>
      </c>
      <c r="L252" s="198"/>
      <c r="M252" s="49">
        <v>0</v>
      </c>
      <c r="N252" s="49"/>
      <c r="O252" s="49">
        <v>0</v>
      </c>
      <c r="P252" s="49"/>
      <c r="Q252" s="49">
        <v>3925239624</v>
      </c>
      <c r="R252" s="199"/>
      <c r="S252" s="198">
        <f t="shared" si="31"/>
        <v>3925239624</v>
      </c>
      <c r="T252" s="198"/>
      <c r="U252" s="153">
        <f t="shared" si="30"/>
        <v>0.23742658404384007</v>
      </c>
    </row>
    <row r="253" spans="1:21" ht="39" customHeight="1">
      <c r="A253" s="133" t="s">
        <v>339</v>
      </c>
      <c r="B253" s="207"/>
      <c r="C253" s="49">
        <v>0</v>
      </c>
      <c r="D253" s="49"/>
      <c r="E253" s="49">
        <v>0</v>
      </c>
      <c r="F253" s="49"/>
      <c r="G253" s="49">
        <v>0</v>
      </c>
      <c r="H253" s="199"/>
      <c r="I253" s="198">
        <f t="shared" si="28"/>
        <v>0</v>
      </c>
      <c r="J253" s="198"/>
      <c r="K253" s="153">
        <f t="shared" si="29"/>
        <v>0</v>
      </c>
      <c r="L253" s="198"/>
      <c r="M253" s="49">
        <v>0</v>
      </c>
      <c r="N253" s="49"/>
      <c r="O253" s="49">
        <v>0</v>
      </c>
      <c r="P253" s="49"/>
      <c r="Q253" s="49">
        <v>3409604940</v>
      </c>
      <c r="R253" s="199"/>
      <c r="S253" s="198">
        <f t="shared" si="31"/>
        <v>3409604940</v>
      </c>
      <c r="T253" s="198"/>
      <c r="U253" s="153">
        <f t="shared" si="30"/>
        <v>0.20623730813617261</v>
      </c>
    </row>
    <row r="254" spans="1:21" ht="39" customHeight="1">
      <c r="A254" s="133" t="s">
        <v>128</v>
      </c>
      <c r="B254" s="211"/>
      <c r="C254" s="49">
        <v>0</v>
      </c>
      <c r="D254" s="49"/>
      <c r="E254" s="49">
        <v>0</v>
      </c>
      <c r="F254" s="49"/>
      <c r="G254" s="49">
        <v>0</v>
      </c>
      <c r="H254" s="199"/>
      <c r="I254" s="198">
        <f t="shared" si="28"/>
        <v>0</v>
      </c>
      <c r="J254" s="198"/>
      <c r="K254" s="153">
        <f t="shared" si="29"/>
        <v>0</v>
      </c>
      <c r="L254" s="198"/>
      <c r="M254" s="49">
        <v>0</v>
      </c>
      <c r="N254" s="49"/>
      <c r="O254" s="49">
        <v>0</v>
      </c>
      <c r="P254" s="49"/>
      <c r="Q254" s="49">
        <v>3070260608</v>
      </c>
      <c r="R254" s="199"/>
      <c r="S254" s="198">
        <f t="shared" si="31"/>
        <v>3070260608</v>
      </c>
      <c r="T254" s="198"/>
      <c r="U254" s="153">
        <f t="shared" si="30"/>
        <v>0.18571133436662859</v>
      </c>
    </row>
    <row r="255" spans="1:21" ht="39" customHeight="1">
      <c r="A255" s="133" t="s">
        <v>391</v>
      </c>
      <c r="B255" s="211"/>
      <c r="C255" s="49">
        <v>0</v>
      </c>
      <c r="D255" s="49"/>
      <c r="E255" s="49">
        <v>0</v>
      </c>
      <c r="F255" s="49"/>
      <c r="G255" s="49">
        <v>0</v>
      </c>
      <c r="H255" s="199"/>
      <c r="I255" s="198">
        <f t="shared" si="28"/>
        <v>0</v>
      </c>
      <c r="J255" s="198"/>
      <c r="K255" s="153">
        <f t="shared" si="29"/>
        <v>0</v>
      </c>
      <c r="L255" s="198"/>
      <c r="M255" s="49">
        <v>0</v>
      </c>
      <c r="N255" s="49"/>
      <c r="O255" s="49">
        <v>0</v>
      </c>
      <c r="P255" s="49"/>
      <c r="Q255" s="49">
        <v>3027915850</v>
      </c>
      <c r="R255" s="199"/>
      <c r="S255" s="198">
        <f t="shared" si="31"/>
        <v>3027915850</v>
      </c>
      <c r="T255" s="198"/>
      <c r="U255" s="153">
        <f t="shared" si="30"/>
        <v>0.1831500203559803</v>
      </c>
    </row>
    <row r="256" spans="1:21" ht="39" customHeight="1">
      <c r="A256" s="133" t="s">
        <v>375</v>
      </c>
      <c r="B256" s="211"/>
      <c r="C256" s="49">
        <v>0</v>
      </c>
      <c r="D256" s="49"/>
      <c r="E256" s="49">
        <v>0</v>
      </c>
      <c r="F256" s="49"/>
      <c r="G256" s="49">
        <v>0</v>
      </c>
      <c r="H256" s="199"/>
      <c r="I256" s="198">
        <f t="shared" si="28"/>
        <v>0</v>
      </c>
      <c r="J256" s="198"/>
      <c r="K256" s="153">
        <f t="shared" si="29"/>
        <v>0</v>
      </c>
      <c r="L256" s="198"/>
      <c r="M256" s="49">
        <v>0</v>
      </c>
      <c r="N256" s="49"/>
      <c r="O256" s="49">
        <v>0</v>
      </c>
      <c r="P256" s="49"/>
      <c r="Q256" s="49">
        <v>2691639667</v>
      </c>
      <c r="R256" s="199"/>
      <c r="S256" s="198">
        <f t="shared" si="31"/>
        <v>2691639667</v>
      </c>
      <c r="T256" s="198"/>
      <c r="U256" s="153">
        <f t="shared" si="30"/>
        <v>0.16280963019563904</v>
      </c>
    </row>
    <row r="257" spans="1:21" ht="39" customHeight="1">
      <c r="A257" s="133" t="s">
        <v>340</v>
      </c>
      <c r="B257" s="211"/>
      <c r="C257" s="49">
        <v>0</v>
      </c>
      <c r="D257" s="49"/>
      <c r="E257" s="49">
        <v>0</v>
      </c>
      <c r="F257" s="49"/>
      <c r="G257" s="49">
        <v>0</v>
      </c>
      <c r="H257" s="199"/>
      <c r="I257" s="198">
        <f t="shared" si="28"/>
        <v>0</v>
      </c>
      <c r="J257" s="198"/>
      <c r="K257" s="153">
        <f t="shared" si="29"/>
        <v>0</v>
      </c>
      <c r="L257" s="198"/>
      <c r="M257" s="49">
        <v>0</v>
      </c>
      <c r="N257" s="49"/>
      <c r="O257" s="49">
        <v>0</v>
      </c>
      <c r="P257" s="49"/>
      <c r="Q257" s="49">
        <v>2526073192</v>
      </c>
      <c r="R257" s="199"/>
      <c r="S257" s="198">
        <f t="shared" si="31"/>
        <v>2526073192</v>
      </c>
      <c r="T257" s="198"/>
      <c r="U257" s="153">
        <f t="shared" si="30"/>
        <v>0.15279498488555951</v>
      </c>
    </row>
    <row r="258" spans="1:21" ht="39" customHeight="1">
      <c r="A258" s="133" t="s">
        <v>252</v>
      </c>
      <c r="B258" s="211"/>
      <c r="C258" s="49">
        <v>0</v>
      </c>
      <c r="D258" s="49"/>
      <c r="E258" s="49">
        <v>0</v>
      </c>
      <c r="F258" s="49"/>
      <c r="G258" s="49">
        <v>0</v>
      </c>
      <c r="H258" s="199"/>
      <c r="I258" s="198">
        <f t="shared" si="28"/>
        <v>0</v>
      </c>
      <c r="J258" s="198"/>
      <c r="K258" s="153">
        <f t="shared" si="29"/>
        <v>0</v>
      </c>
      <c r="L258" s="198"/>
      <c r="M258" s="49">
        <v>0</v>
      </c>
      <c r="N258" s="49"/>
      <c r="O258" s="49">
        <v>0</v>
      </c>
      <c r="P258" s="49"/>
      <c r="Q258" s="49">
        <v>1206114189</v>
      </c>
      <c r="R258" s="199"/>
      <c r="S258" s="198">
        <f t="shared" si="31"/>
        <v>1206114189</v>
      </c>
      <c r="T258" s="198"/>
      <c r="U258" s="153">
        <f t="shared" si="30"/>
        <v>7.2954417893412282E-2</v>
      </c>
    </row>
    <row r="259" spans="1:21" ht="39" customHeight="1">
      <c r="A259" s="133" t="s">
        <v>389</v>
      </c>
      <c r="B259" s="211"/>
      <c r="C259" s="49">
        <v>0</v>
      </c>
      <c r="D259" s="49"/>
      <c r="E259" s="49">
        <v>0</v>
      </c>
      <c r="F259" s="49"/>
      <c r="G259" s="49">
        <v>0</v>
      </c>
      <c r="H259" s="199"/>
      <c r="I259" s="198">
        <f t="shared" si="28"/>
        <v>0</v>
      </c>
      <c r="J259" s="198"/>
      <c r="K259" s="153">
        <f t="shared" si="29"/>
        <v>0</v>
      </c>
      <c r="L259" s="198"/>
      <c r="M259" s="49">
        <v>0</v>
      </c>
      <c r="N259" s="49"/>
      <c r="O259" s="49">
        <v>0</v>
      </c>
      <c r="P259" s="49"/>
      <c r="Q259" s="49">
        <v>1191395423</v>
      </c>
      <c r="R259" s="199"/>
      <c r="S259" s="198">
        <f t="shared" si="31"/>
        <v>1191395423</v>
      </c>
      <c r="T259" s="198"/>
      <c r="U259" s="153">
        <f t="shared" si="30"/>
        <v>7.2064121588607477E-2</v>
      </c>
    </row>
    <row r="260" spans="1:21" ht="39" customHeight="1">
      <c r="A260" s="133" t="s">
        <v>341</v>
      </c>
      <c r="B260" s="211"/>
      <c r="C260" s="49">
        <v>0</v>
      </c>
      <c r="D260" s="49"/>
      <c r="E260" s="49">
        <v>0</v>
      </c>
      <c r="F260" s="49"/>
      <c r="G260" s="49">
        <v>0</v>
      </c>
      <c r="H260" s="199"/>
      <c r="I260" s="198">
        <f t="shared" si="28"/>
        <v>0</v>
      </c>
      <c r="J260" s="198"/>
      <c r="K260" s="153">
        <f t="shared" si="29"/>
        <v>0</v>
      </c>
      <c r="L260" s="198"/>
      <c r="M260" s="49">
        <v>0</v>
      </c>
      <c r="N260" s="49"/>
      <c r="O260" s="49">
        <v>0</v>
      </c>
      <c r="P260" s="49"/>
      <c r="Q260" s="49">
        <v>960746688</v>
      </c>
      <c r="R260" s="199"/>
      <c r="S260" s="198">
        <f t="shared" si="31"/>
        <v>960746688</v>
      </c>
      <c r="T260" s="198"/>
      <c r="U260" s="153">
        <f t="shared" si="30"/>
        <v>5.8112835422470761E-2</v>
      </c>
    </row>
    <row r="261" spans="1:21" ht="39" customHeight="1">
      <c r="A261" s="133" t="s">
        <v>384</v>
      </c>
      <c r="B261" s="211"/>
      <c r="C261" s="49">
        <v>0</v>
      </c>
      <c r="D261" s="49"/>
      <c r="E261" s="49">
        <v>0</v>
      </c>
      <c r="F261" s="49"/>
      <c r="G261" s="49">
        <v>0</v>
      </c>
      <c r="H261" s="199"/>
      <c r="I261" s="198">
        <f t="shared" si="28"/>
        <v>0</v>
      </c>
      <c r="J261" s="198"/>
      <c r="K261" s="153">
        <f t="shared" si="29"/>
        <v>0</v>
      </c>
      <c r="L261" s="198"/>
      <c r="M261" s="49">
        <v>0</v>
      </c>
      <c r="N261" s="49"/>
      <c r="O261" s="49">
        <v>0</v>
      </c>
      <c r="P261" s="49"/>
      <c r="Q261" s="49">
        <v>727537755</v>
      </c>
      <c r="R261" s="199"/>
      <c r="S261" s="198">
        <f t="shared" si="31"/>
        <v>727537755</v>
      </c>
      <c r="T261" s="198"/>
      <c r="U261" s="153">
        <f t="shared" si="30"/>
        <v>4.4006690158841177E-2</v>
      </c>
    </row>
    <row r="262" spans="1:21" ht="39" customHeight="1">
      <c r="A262" s="133" t="s">
        <v>358</v>
      </c>
      <c r="B262" s="211"/>
      <c r="C262" s="49">
        <v>0</v>
      </c>
      <c r="D262" s="49"/>
      <c r="E262" s="49">
        <v>0</v>
      </c>
      <c r="F262" s="49"/>
      <c r="G262" s="49">
        <v>0</v>
      </c>
      <c r="H262" s="199"/>
      <c r="I262" s="198">
        <f t="shared" si="28"/>
        <v>0</v>
      </c>
      <c r="J262" s="198"/>
      <c r="K262" s="153">
        <f t="shared" si="29"/>
        <v>0</v>
      </c>
      <c r="L262" s="198"/>
      <c r="M262" s="49">
        <v>0</v>
      </c>
      <c r="N262" s="49"/>
      <c r="O262" s="49">
        <v>0</v>
      </c>
      <c r="P262" s="49"/>
      <c r="Q262" s="49">
        <v>648249613</v>
      </c>
      <c r="R262" s="199"/>
      <c r="S262" s="198">
        <f t="shared" si="31"/>
        <v>648249613</v>
      </c>
      <c r="T262" s="198"/>
      <c r="U262" s="153">
        <f t="shared" si="30"/>
        <v>3.9210775892832804E-2</v>
      </c>
    </row>
    <row r="263" spans="1:21" ht="39" customHeight="1">
      <c r="A263" s="133" t="s">
        <v>359</v>
      </c>
      <c r="B263" s="211"/>
      <c r="C263" s="49">
        <v>0</v>
      </c>
      <c r="D263" s="49"/>
      <c r="E263" s="49">
        <v>0</v>
      </c>
      <c r="F263" s="49"/>
      <c r="G263" s="49">
        <v>0</v>
      </c>
      <c r="H263" s="199"/>
      <c r="I263" s="198">
        <f t="shared" si="28"/>
        <v>0</v>
      </c>
      <c r="J263" s="198"/>
      <c r="K263" s="153">
        <f t="shared" si="29"/>
        <v>0</v>
      </c>
      <c r="L263" s="198"/>
      <c r="M263" s="49">
        <v>0</v>
      </c>
      <c r="N263" s="49"/>
      <c r="O263" s="49">
        <v>0</v>
      </c>
      <c r="P263" s="49"/>
      <c r="Q263" s="49">
        <v>597011141</v>
      </c>
      <c r="R263" s="199"/>
      <c r="S263" s="198">
        <f t="shared" si="31"/>
        <v>597011141</v>
      </c>
      <c r="T263" s="198"/>
      <c r="U263" s="153">
        <f t="shared" si="30"/>
        <v>3.611150641022505E-2</v>
      </c>
    </row>
    <row r="264" spans="1:21" ht="39" customHeight="1">
      <c r="A264" s="133" t="s">
        <v>152</v>
      </c>
      <c r="B264" s="207"/>
      <c r="C264" s="49">
        <v>0</v>
      </c>
      <c r="D264" s="49"/>
      <c r="E264" s="49">
        <v>0</v>
      </c>
      <c r="F264" s="49"/>
      <c r="G264" s="49">
        <v>0</v>
      </c>
      <c r="H264" s="199"/>
      <c r="I264" s="198">
        <f t="shared" si="28"/>
        <v>0</v>
      </c>
      <c r="J264" s="198"/>
      <c r="K264" s="153">
        <f t="shared" si="29"/>
        <v>0</v>
      </c>
      <c r="L264" s="198"/>
      <c r="M264" s="49">
        <v>0</v>
      </c>
      <c r="N264" s="49"/>
      <c r="O264" s="49">
        <v>0</v>
      </c>
      <c r="P264" s="49"/>
      <c r="Q264" s="49">
        <v>310210795</v>
      </c>
      <c r="R264" s="199"/>
      <c r="S264" s="198">
        <f t="shared" si="31"/>
        <v>310210795</v>
      </c>
      <c r="T264" s="198"/>
      <c r="U264" s="153">
        <f t="shared" si="30"/>
        <v>1.876376895312161E-2</v>
      </c>
    </row>
    <row r="265" spans="1:21" ht="39" customHeight="1">
      <c r="A265" s="133" t="s">
        <v>399</v>
      </c>
      <c r="B265" s="207"/>
      <c r="C265" s="49">
        <v>0</v>
      </c>
      <c r="D265" s="49"/>
      <c r="E265" s="49">
        <v>0</v>
      </c>
      <c r="F265" s="49"/>
      <c r="G265" s="49">
        <v>0</v>
      </c>
      <c r="H265" s="199"/>
      <c r="I265" s="198">
        <f t="shared" si="28"/>
        <v>0</v>
      </c>
      <c r="J265" s="198"/>
      <c r="K265" s="153">
        <f t="shared" si="29"/>
        <v>0</v>
      </c>
      <c r="L265" s="198"/>
      <c r="M265" s="49">
        <v>0</v>
      </c>
      <c r="N265" s="49"/>
      <c r="O265" s="49">
        <v>0</v>
      </c>
      <c r="P265" s="49"/>
      <c r="Q265" s="49">
        <v>263997217</v>
      </c>
      <c r="R265" s="199"/>
      <c r="S265" s="198">
        <f t="shared" si="31"/>
        <v>263997217</v>
      </c>
      <c r="T265" s="198"/>
      <c r="U265" s="153">
        <f t="shared" si="30"/>
        <v>1.5968441021064754E-2</v>
      </c>
    </row>
    <row r="266" spans="1:21" ht="39" customHeight="1">
      <c r="A266" s="133" t="s">
        <v>153</v>
      </c>
      <c r="B266" s="211"/>
      <c r="C266" s="49">
        <v>0</v>
      </c>
      <c r="D266" s="49"/>
      <c r="E266" s="49">
        <v>0</v>
      </c>
      <c r="F266" s="49"/>
      <c r="G266" s="49">
        <v>0</v>
      </c>
      <c r="H266" s="199"/>
      <c r="I266" s="198">
        <f t="shared" si="28"/>
        <v>0</v>
      </c>
      <c r="J266" s="198"/>
      <c r="K266" s="153">
        <f t="shared" si="29"/>
        <v>0</v>
      </c>
      <c r="L266" s="198"/>
      <c r="M266" s="49">
        <v>0</v>
      </c>
      <c r="N266" s="49"/>
      <c r="O266" s="49">
        <v>0</v>
      </c>
      <c r="P266" s="49"/>
      <c r="Q266" s="49">
        <v>214288233</v>
      </c>
      <c r="R266" s="199"/>
      <c r="S266" s="198">
        <f t="shared" si="31"/>
        <v>214288233</v>
      </c>
      <c r="T266" s="198"/>
      <c r="U266" s="153">
        <f t="shared" si="30"/>
        <v>1.2961685918714371E-2</v>
      </c>
    </row>
    <row r="267" spans="1:21" ht="39" customHeight="1">
      <c r="A267" s="133" t="s">
        <v>148</v>
      </c>
      <c r="B267" s="152"/>
      <c r="C267" s="49">
        <v>0</v>
      </c>
      <c r="D267" s="49"/>
      <c r="E267" s="49">
        <v>0</v>
      </c>
      <c r="F267" s="49"/>
      <c r="G267" s="49">
        <v>0</v>
      </c>
      <c r="H267" s="50"/>
      <c r="I267" s="198">
        <f t="shared" si="28"/>
        <v>0</v>
      </c>
      <c r="J267" s="50"/>
      <c r="K267" s="153">
        <f t="shared" si="29"/>
        <v>0</v>
      </c>
      <c r="L267" s="50"/>
      <c r="M267" s="49">
        <v>0</v>
      </c>
      <c r="N267" s="49"/>
      <c r="O267" s="49">
        <v>0</v>
      </c>
      <c r="P267" s="49"/>
      <c r="Q267" s="49">
        <v>112797457</v>
      </c>
      <c r="R267" s="50"/>
      <c r="S267" s="198">
        <f t="shared" si="31"/>
        <v>112797457</v>
      </c>
      <c r="T267" s="50"/>
      <c r="U267" s="153">
        <f t="shared" si="30"/>
        <v>6.8227974518026355E-3</v>
      </c>
    </row>
    <row r="268" spans="1:21" ht="39" customHeight="1">
      <c r="A268" s="133" t="s">
        <v>104</v>
      </c>
      <c r="B268" s="152"/>
      <c r="C268" s="49">
        <v>0</v>
      </c>
      <c r="D268" s="49"/>
      <c r="E268" s="49">
        <f>'درآمد ناشی از تغییر قیمت  '!I182</f>
        <v>-2031701</v>
      </c>
      <c r="F268" s="49"/>
      <c r="G268" s="49">
        <v>0</v>
      </c>
      <c r="H268" s="50"/>
      <c r="I268" s="198">
        <f t="shared" si="28"/>
        <v>-2031701</v>
      </c>
      <c r="J268" s="50"/>
      <c r="K268" s="153">
        <f t="shared" si="29"/>
        <v>-4.5728754206462931E-4</v>
      </c>
      <c r="L268" s="50"/>
      <c r="M268" s="49">
        <v>0</v>
      </c>
      <c r="N268" s="49"/>
      <c r="O268" s="49">
        <v>-3392941</v>
      </c>
      <c r="P268" s="49"/>
      <c r="Q268" s="49">
        <v>35512322</v>
      </c>
      <c r="R268" s="50"/>
      <c r="S268" s="198">
        <f t="shared" si="31"/>
        <v>32119381</v>
      </c>
      <c r="T268" s="50"/>
      <c r="U268" s="153">
        <f t="shared" si="30"/>
        <v>1.9428100301966738E-3</v>
      </c>
    </row>
    <row r="269" spans="1:21" ht="39" customHeight="1">
      <c r="A269" s="133" t="s">
        <v>121</v>
      </c>
      <c r="B269" s="211"/>
      <c r="C269" s="49">
        <v>0</v>
      </c>
      <c r="D269" s="49"/>
      <c r="E269" s="49">
        <v>0</v>
      </c>
      <c r="F269" s="49"/>
      <c r="G269" s="49">
        <v>0</v>
      </c>
      <c r="H269" s="199"/>
      <c r="I269" s="198">
        <f t="shared" si="28"/>
        <v>0</v>
      </c>
      <c r="J269" s="198"/>
      <c r="K269" s="153">
        <f t="shared" si="29"/>
        <v>0</v>
      </c>
      <c r="L269" s="198"/>
      <c r="M269" s="49">
        <v>0</v>
      </c>
      <c r="N269" s="49"/>
      <c r="O269" s="49">
        <v>0</v>
      </c>
      <c r="P269" s="49"/>
      <c r="Q269" s="49">
        <v>-196725880</v>
      </c>
      <c r="R269" s="199"/>
      <c r="S269" s="198">
        <f t="shared" si="31"/>
        <v>-196725880</v>
      </c>
      <c r="T269" s="198"/>
      <c r="U269" s="153">
        <f t="shared" si="30"/>
        <v>-1.1899389121579498E-2</v>
      </c>
    </row>
    <row r="270" spans="1:21" ht="39" customHeight="1">
      <c r="A270" s="133" t="s">
        <v>102</v>
      </c>
      <c r="B270" s="152"/>
      <c r="C270" s="49">
        <v>0</v>
      </c>
      <c r="D270" s="49"/>
      <c r="E270" s="49">
        <v>0</v>
      </c>
      <c r="F270" s="49"/>
      <c r="G270" s="49">
        <v>0</v>
      </c>
      <c r="H270" s="50"/>
      <c r="I270" s="198">
        <f t="shared" si="28"/>
        <v>0</v>
      </c>
      <c r="J270" s="50"/>
      <c r="K270" s="153">
        <f t="shared" si="29"/>
        <v>0</v>
      </c>
      <c r="L270" s="50"/>
      <c r="M270" s="49">
        <v>0</v>
      </c>
      <c r="N270" s="49"/>
      <c r="O270" s="49">
        <v>0</v>
      </c>
      <c r="P270" s="49"/>
      <c r="Q270" s="49">
        <v>-309026226</v>
      </c>
      <c r="R270" s="50"/>
      <c r="S270" s="198">
        <f t="shared" si="31"/>
        <v>-309026226</v>
      </c>
      <c r="T270" s="50"/>
      <c r="U270" s="153">
        <f t="shared" si="30"/>
        <v>-1.8692117742450394E-2</v>
      </c>
    </row>
    <row r="271" spans="1:21" ht="39" customHeight="1">
      <c r="A271" s="133" t="s">
        <v>110</v>
      </c>
      <c r="B271" s="152"/>
      <c r="C271" s="49">
        <v>0</v>
      </c>
      <c r="D271" s="49"/>
      <c r="E271" s="49">
        <f>'درآمد ناشی از تغییر قیمت  '!I183</f>
        <v>-299007835</v>
      </c>
      <c r="F271" s="49"/>
      <c r="G271" s="49">
        <v>0</v>
      </c>
      <c r="H271" s="50"/>
      <c r="I271" s="198">
        <f t="shared" si="28"/>
        <v>-299007835</v>
      </c>
      <c r="J271" s="50"/>
      <c r="K271" s="153">
        <f t="shared" si="29"/>
        <v>-6.7299547485194039E-2</v>
      </c>
      <c r="L271" s="50"/>
      <c r="M271" s="49">
        <v>0</v>
      </c>
      <c r="N271" s="49"/>
      <c r="O271" s="49">
        <v>-661109355</v>
      </c>
      <c r="P271" s="49"/>
      <c r="Q271" s="49">
        <v>0</v>
      </c>
      <c r="R271" s="50"/>
      <c r="S271" s="198">
        <f t="shared" si="31"/>
        <v>-661109355</v>
      </c>
      <c r="T271" s="50"/>
      <c r="U271" s="153">
        <f t="shared" si="30"/>
        <v>-3.9988625121724901E-2</v>
      </c>
    </row>
    <row r="272" spans="1:21" ht="39" customHeight="1">
      <c r="A272" s="133" t="s">
        <v>100</v>
      </c>
      <c r="B272" s="152"/>
      <c r="C272" s="49">
        <v>0</v>
      </c>
      <c r="D272" s="49"/>
      <c r="E272" s="49">
        <v>-516256804</v>
      </c>
      <c r="F272" s="49"/>
      <c r="G272" s="49">
        <v>0</v>
      </c>
      <c r="H272" s="50"/>
      <c r="I272" s="198">
        <f t="shared" si="28"/>
        <v>-516256804</v>
      </c>
      <c r="J272" s="50"/>
      <c r="K272" s="153">
        <f t="shared" si="29"/>
        <v>-0.11619712003651181</v>
      </c>
      <c r="L272" s="50"/>
      <c r="M272" s="49">
        <v>0</v>
      </c>
      <c r="N272" s="49"/>
      <c r="O272" s="49">
        <v>-1561723801</v>
      </c>
      <c r="P272" s="49"/>
      <c r="Q272" s="50">
        <v>0</v>
      </c>
      <c r="R272" s="50"/>
      <c r="S272" s="198">
        <f t="shared" si="31"/>
        <v>-1561723801</v>
      </c>
      <c r="T272" s="50"/>
      <c r="U272" s="153">
        <f t="shared" si="30"/>
        <v>-9.4464232202347675E-2</v>
      </c>
    </row>
    <row r="273" spans="1:21" ht="39" customHeight="1">
      <c r="A273" s="133" t="s">
        <v>105</v>
      </c>
      <c r="B273" s="152"/>
      <c r="C273" s="49">
        <v>0</v>
      </c>
      <c r="D273" s="49"/>
      <c r="E273" s="49">
        <f>'درآمد ناشی از تغییر قیمت  '!I185</f>
        <v>-5130335650</v>
      </c>
      <c r="F273" s="49"/>
      <c r="G273" s="49">
        <v>0</v>
      </c>
      <c r="H273" s="50"/>
      <c r="I273" s="198">
        <f t="shared" si="28"/>
        <v>-5130335650</v>
      </c>
      <c r="J273" s="50"/>
      <c r="K273" s="153">
        <f t="shared" si="29"/>
        <v>-1.1547164564840211</v>
      </c>
      <c r="L273" s="50"/>
      <c r="M273" s="49">
        <v>0</v>
      </c>
      <c r="N273" s="49"/>
      <c r="O273" s="49">
        <v>-17924509646</v>
      </c>
      <c r="P273" s="49"/>
      <c r="Q273" s="49">
        <v>0</v>
      </c>
      <c r="R273" s="50"/>
      <c r="S273" s="198">
        <f t="shared" si="31"/>
        <v>-17924509646</v>
      </c>
      <c r="T273" s="50"/>
      <c r="U273" s="153">
        <f t="shared" si="30"/>
        <v>-1.0842026229149879</v>
      </c>
    </row>
    <row r="274" spans="1:21" ht="39" customHeight="1">
      <c r="A274" s="133" t="s">
        <v>107</v>
      </c>
      <c r="B274" s="152"/>
      <c r="C274" s="49">
        <v>0</v>
      </c>
      <c r="D274" s="49"/>
      <c r="E274" s="49">
        <v>-10392795180</v>
      </c>
      <c r="F274" s="49"/>
      <c r="G274" s="49">
        <v>0</v>
      </c>
      <c r="H274" s="50"/>
      <c r="I274" s="198">
        <f t="shared" si="28"/>
        <v>-10392795180</v>
      </c>
      <c r="J274" s="50"/>
      <c r="K274" s="153">
        <f t="shared" si="29"/>
        <v>-2.3391708539018912</v>
      </c>
      <c r="L274" s="50"/>
      <c r="M274" s="49">
        <v>0</v>
      </c>
      <c r="N274" s="49"/>
      <c r="O274" s="49">
        <v>-33365965176</v>
      </c>
      <c r="P274" s="49"/>
      <c r="Q274" s="49">
        <v>0</v>
      </c>
      <c r="R274" s="50"/>
      <c r="S274" s="198">
        <f t="shared" si="31"/>
        <v>-33365965176</v>
      </c>
      <c r="T274" s="50"/>
      <c r="U274" s="153">
        <f t="shared" si="30"/>
        <v>-2.018212362533566</v>
      </c>
    </row>
    <row r="275" spans="1:21" ht="39" customHeight="1">
      <c r="A275" s="133" t="s">
        <v>113</v>
      </c>
      <c r="B275" s="152"/>
      <c r="C275" s="49">
        <v>0</v>
      </c>
      <c r="D275" s="49"/>
      <c r="E275" s="49">
        <f>'درآمد ناشی از تغییر قیمت  '!I187</f>
        <v>-14356698384</v>
      </c>
      <c r="F275" s="49"/>
      <c r="G275" s="49">
        <v>0</v>
      </c>
      <c r="H275" s="50"/>
      <c r="I275" s="198">
        <f t="shared" si="28"/>
        <v>-14356698384</v>
      </c>
      <c r="J275" s="50"/>
      <c r="K275" s="153">
        <f t="shared" si="29"/>
        <v>-3.2313511270519601</v>
      </c>
      <c r="L275" s="50"/>
      <c r="M275" s="49">
        <v>0</v>
      </c>
      <c r="N275" s="49"/>
      <c r="O275" s="49">
        <v>-48916390382</v>
      </c>
      <c r="P275" s="49"/>
      <c r="Q275" s="49">
        <v>0</v>
      </c>
      <c r="R275" s="50"/>
      <c r="S275" s="198">
        <f t="shared" si="31"/>
        <v>-48916390382</v>
      </c>
      <c r="T275" s="50"/>
      <c r="U275" s="153">
        <f t="shared" si="30"/>
        <v>-2.9588133680149595</v>
      </c>
    </row>
    <row r="276" spans="1:21" ht="39" customHeight="1" thickBot="1">
      <c r="A276" s="133" t="s">
        <v>111</v>
      </c>
      <c r="B276" s="152"/>
      <c r="C276" s="135">
        <v>0</v>
      </c>
      <c r="D276" s="50"/>
      <c r="E276" s="135">
        <f>'درآمد ناشی از تغییر قیمت  '!I188</f>
        <v>-15847327728</v>
      </c>
      <c r="F276" s="50"/>
      <c r="G276" s="135">
        <v>0</v>
      </c>
      <c r="H276" s="50"/>
      <c r="I276" s="212">
        <f t="shared" si="28"/>
        <v>-15847327728</v>
      </c>
      <c r="J276" s="50"/>
      <c r="K276" s="160">
        <f t="shared" si="29"/>
        <v>-3.5668563164706644</v>
      </c>
      <c r="L276" s="50"/>
      <c r="M276" s="135">
        <v>0</v>
      </c>
      <c r="N276" s="50"/>
      <c r="O276" s="135">
        <v>-53075237728</v>
      </c>
      <c r="P276" s="50"/>
      <c r="Q276" s="135">
        <v>0</v>
      </c>
      <c r="R276" s="50"/>
      <c r="S276" s="212">
        <f t="shared" si="31"/>
        <v>-53075237728</v>
      </c>
      <c r="T276" s="50"/>
      <c r="U276" s="160">
        <f t="shared" si="30"/>
        <v>-3.2103702189351444</v>
      </c>
    </row>
    <row r="277" spans="1:21" ht="39" customHeight="1" thickBot="1">
      <c r="A277" s="157" t="s">
        <v>203</v>
      </c>
      <c r="B277" s="161"/>
      <c r="C277" s="155">
        <f>SUM(C248:C276)</f>
        <v>13770000000</v>
      </c>
      <c r="D277" s="159"/>
      <c r="E277" s="155">
        <f>SUM(E248:E276)</f>
        <v>173488248444</v>
      </c>
      <c r="F277" s="159"/>
      <c r="G277" s="155">
        <f>SUM(G248:G276)</f>
        <v>307405619869</v>
      </c>
      <c r="H277" s="159"/>
      <c r="I277" s="155">
        <f>SUM(I248:I276)</f>
        <v>494663868313</v>
      </c>
      <c r="J277" s="156"/>
      <c r="K277" s="162">
        <f>SUM(K248:K276)</f>
        <v>111.33706410984354</v>
      </c>
      <c r="L277" s="156"/>
      <c r="M277" s="155">
        <f>SUM(M248:M276)</f>
        <v>33547894916</v>
      </c>
      <c r="N277" s="159"/>
      <c r="O277" s="44">
        <f>SUM(O248:O276)</f>
        <v>1090784896037</v>
      </c>
      <c r="P277" s="159"/>
      <c r="Q277" s="155">
        <f>SUM(Q248:Q276)</f>
        <v>663561691664</v>
      </c>
      <c r="R277" s="159"/>
      <c r="S277" s="155">
        <f>SUM(S248:S276)</f>
        <v>1787894482617</v>
      </c>
      <c r="T277" s="159"/>
      <c r="U277" s="162">
        <f>SUM(U248:U276)</f>
        <v>108.14465365199909</v>
      </c>
    </row>
    <row r="278" spans="1:21" ht="39" customHeight="1">
      <c r="A278" s="133"/>
      <c r="B278" s="152"/>
      <c r="C278" s="49"/>
      <c r="D278" s="50"/>
      <c r="E278" s="49"/>
      <c r="F278" s="50"/>
      <c r="G278" s="50"/>
      <c r="H278" s="50"/>
      <c r="I278" s="50"/>
      <c r="J278" s="50"/>
      <c r="K278" s="153"/>
      <c r="L278" s="50"/>
      <c r="M278" s="50"/>
      <c r="N278" s="50"/>
      <c r="O278" s="36"/>
      <c r="P278" s="50"/>
      <c r="Q278" s="50"/>
      <c r="R278" s="50"/>
      <c r="S278" s="50"/>
      <c r="T278" s="50"/>
      <c r="U278" s="153"/>
    </row>
    <row r="279" spans="1:21" ht="42.75" customHeight="1">
      <c r="A279" s="275" t="s">
        <v>0</v>
      </c>
      <c r="B279" s="275"/>
      <c r="C279" s="275"/>
      <c r="D279" s="275"/>
      <c r="E279" s="275"/>
      <c r="F279" s="275"/>
      <c r="G279" s="275"/>
      <c r="H279" s="275"/>
      <c r="I279" s="275"/>
      <c r="J279" s="275"/>
      <c r="K279" s="275"/>
      <c r="L279" s="275"/>
      <c r="M279" s="275"/>
      <c r="N279" s="275"/>
      <c r="O279" s="275"/>
      <c r="P279" s="275"/>
      <c r="Q279" s="275"/>
      <c r="R279" s="275"/>
      <c r="S279" s="275"/>
      <c r="T279" s="275"/>
      <c r="U279" s="275"/>
    </row>
    <row r="280" spans="1:21" ht="42.75" customHeight="1">
      <c r="A280" s="275" t="s">
        <v>84</v>
      </c>
      <c r="B280" s="275"/>
      <c r="C280" s="275"/>
      <c r="D280" s="275"/>
      <c r="E280" s="275"/>
      <c r="F280" s="275"/>
      <c r="G280" s="275"/>
      <c r="H280" s="275"/>
      <c r="I280" s="275"/>
      <c r="J280" s="275"/>
      <c r="K280" s="275"/>
      <c r="L280" s="275"/>
      <c r="M280" s="275"/>
      <c r="N280" s="275"/>
      <c r="O280" s="275"/>
      <c r="P280" s="275"/>
      <c r="Q280" s="275"/>
      <c r="R280" s="275"/>
      <c r="S280" s="275"/>
      <c r="T280" s="275"/>
      <c r="U280" s="275"/>
    </row>
    <row r="281" spans="1:21" ht="42.75" customHeight="1">
      <c r="A281" s="275" t="s">
        <v>405</v>
      </c>
      <c r="B281" s="275"/>
      <c r="C281" s="275"/>
      <c r="D281" s="275"/>
      <c r="E281" s="275"/>
      <c r="F281" s="275"/>
      <c r="G281" s="275"/>
      <c r="H281" s="275"/>
      <c r="I281" s="275"/>
      <c r="J281" s="275"/>
      <c r="K281" s="275"/>
      <c r="L281" s="275"/>
      <c r="M281" s="275"/>
      <c r="N281" s="275"/>
      <c r="O281" s="275"/>
      <c r="P281" s="275"/>
      <c r="Q281" s="275"/>
      <c r="R281" s="275"/>
      <c r="S281" s="275"/>
      <c r="T281" s="275"/>
      <c r="U281" s="275"/>
    </row>
    <row r="282" spans="1:21" ht="42.75" customHeight="1"/>
    <row r="283" spans="1:21" ht="42.75" customHeight="1">
      <c r="A283" s="276" t="s">
        <v>277</v>
      </c>
      <c r="B283" s="276"/>
      <c r="C283" s="276"/>
      <c r="D283" s="276"/>
      <c r="E283" s="276"/>
      <c r="F283" s="276"/>
      <c r="G283" s="276"/>
      <c r="H283" s="276"/>
      <c r="I283" s="276"/>
      <c r="J283" s="276"/>
      <c r="K283" s="276"/>
      <c r="L283" s="276"/>
      <c r="M283" s="276"/>
      <c r="N283" s="276"/>
      <c r="O283" s="276"/>
      <c r="P283" s="276"/>
      <c r="Q283" s="276"/>
      <c r="R283" s="276"/>
      <c r="S283" s="276"/>
      <c r="T283" s="276"/>
      <c r="U283" s="276"/>
    </row>
    <row r="284" spans="1:21" ht="42.75" customHeight="1">
      <c r="C284" s="280" t="s">
        <v>167</v>
      </c>
      <c r="D284" s="280"/>
      <c r="E284" s="280"/>
      <c r="F284" s="280"/>
      <c r="G284" s="280"/>
      <c r="H284" s="280"/>
      <c r="I284" s="280"/>
      <c r="J284" s="280"/>
      <c r="K284" s="280"/>
      <c r="L284" s="280"/>
      <c r="M284" s="280"/>
      <c r="N284" s="280"/>
      <c r="O284" s="280"/>
      <c r="P284" s="280"/>
      <c r="Q284" s="280"/>
      <c r="R284" s="280"/>
      <c r="S284" s="280"/>
      <c r="T284" s="280"/>
      <c r="U284" s="280"/>
    </row>
    <row r="285" spans="1:21" ht="42.75" customHeight="1" thickBot="1">
      <c r="A285" s="144"/>
      <c r="B285" s="144"/>
      <c r="C285" s="274" t="s">
        <v>406</v>
      </c>
      <c r="D285" s="274"/>
      <c r="E285" s="274"/>
      <c r="F285" s="274"/>
      <c r="G285" s="274"/>
      <c r="H285" s="274"/>
      <c r="I285" s="274"/>
      <c r="J285" s="274"/>
      <c r="K285" s="274"/>
      <c r="L285" s="114"/>
      <c r="M285" s="274" t="s">
        <v>407</v>
      </c>
      <c r="N285" s="274"/>
      <c r="O285" s="274"/>
      <c r="P285" s="274"/>
      <c r="Q285" s="274"/>
      <c r="R285" s="274"/>
      <c r="S285" s="274"/>
      <c r="T285" s="274"/>
      <c r="U285" s="274"/>
    </row>
    <row r="286" spans="1:21" ht="42.75" customHeight="1">
      <c r="A286" s="278" t="s">
        <v>199</v>
      </c>
      <c r="B286" s="191"/>
      <c r="C286" s="272" t="s">
        <v>92</v>
      </c>
      <c r="D286" s="188"/>
      <c r="E286" s="272" t="s">
        <v>158</v>
      </c>
      <c r="F286" s="188"/>
      <c r="G286" s="272" t="s">
        <v>159</v>
      </c>
      <c r="H286" s="188"/>
      <c r="I286" s="272" t="s">
        <v>30</v>
      </c>
      <c r="J286" s="272"/>
      <c r="K286" s="272"/>
      <c r="L286" s="188"/>
      <c r="M286" s="272" t="s">
        <v>92</v>
      </c>
      <c r="N286" s="190"/>
      <c r="O286" s="272" t="s">
        <v>158</v>
      </c>
      <c r="P286" s="190"/>
      <c r="Q286" s="272" t="s">
        <v>159</v>
      </c>
      <c r="R286" s="190"/>
      <c r="S286" s="272" t="s">
        <v>30</v>
      </c>
      <c r="T286" s="272"/>
      <c r="U286" s="272"/>
    </row>
    <row r="287" spans="1:21" ht="42.75" customHeight="1" thickBot="1">
      <c r="A287" s="278"/>
      <c r="B287" s="191"/>
      <c r="C287" s="273"/>
      <c r="D287" s="188"/>
      <c r="E287" s="273"/>
      <c r="F287" s="188"/>
      <c r="G287" s="273"/>
      <c r="H287" s="188"/>
      <c r="I287" s="274"/>
      <c r="J287" s="274"/>
      <c r="K287" s="274"/>
      <c r="L287" s="188"/>
      <c r="M287" s="273"/>
      <c r="N287" s="189"/>
      <c r="O287" s="273"/>
      <c r="P287" s="189"/>
      <c r="Q287" s="273"/>
      <c r="R287" s="189"/>
      <c r="S287" s="274"/>
      <c r="T287" s="274"/>
      <c r="U287" s="274"/>
    </row>
    <row r="288" spans="1:21" ht="42.75" customHeight="1" thickBot="1">
      <c r="A288" s="279"/>
      <c r="B288" s="191"/>
      <c r="C288" s="187" t="s">
        <v>200</v>
      </c>
      <c r="D288" s="188"/>
      <c r="E288" s="187" t="s">
        <v>201</v>
      </c>
      <c r="F288" s="188"/>
      <c r="G288" s="187" t="s">
        <v>202</v>
      </c>
      <c r="H288" s="114"/>
      <c r="I288" s="137" t="s">
        <v>81</v>
      </c>
      <c r="J288" s="188"/>
      <c r="K288" s="149" t="s">
        <v>160</v>
      </c>
      <c r="L288" s="188"/>
      <c r="M288" s="187" t="s">
        <v>200</v>
      </c>
      <c r="N288" s="188"/>
      <c r="O288" s="187" t="s">
        <v>201</v>
      </c>
      <c r="P288" s="188"/>
      <c r="Q288" s="187" t="s">
        <v>202</v>
      </c>
      <c r="R288" s="147"/>
      <c r="S288" s="137" t="s">
        <v>81</v>
      </c>
      <c r="T288" s="137"/>
      <c r="U288" s="149" t="s">
        <v>160</v>
      </c>
    </row>
    <row r="289" spans="1:21" ht="42.75" customHeight="1">
      <c r="A289" s="197" t="s">
        <v>204</v>
      </c>
      <c r="B289" s="191"/>
      <c r="C289" s="198">
        <f>C236</f>
        <v>13770000000</v>
      </c>
      <c r="D289" s="198"/>
      <c r="E289" s="198">
        <f>E277</f>
        <v>173488248444</v>
      </c>
      <c r="F289" s="198"/>
      <c r="G289" s="198">
        <f>G277</f>
        <v>307405619869</v>
      </c>
      <c r="H289" s="199"/>
      <c r="I289" s="198">
        <f>I277</f>
        <v>494663868313</v>
      </c>
      <c r="J289" s="198"/>
      <c r="K289" s="200">
        <f>K277</f>
        <v>111.33706410984354</v>
      </c>
      <c r="L289" s="198"/>
      <c r="M289" s="198">
        <f>M277</f>
        <v>33547894916</v>
      </c>
      <c r="N289" s="198"/>
      <c r="O289" s="198">
        <f>O277</f>
        <v>1090784896037</v>
      </c>
      <c r="P289" s="198"/>
      <c r="Q289" s="198">
        <f>Q277</f>
        <v>663561691664</v>
      </c>
      <c r="R289" s="199"/>
      <c r="S289" s="198">
        <f>S277</f>
        <v>1787894482617</v>
      </c>
      <c r="T289" s="198"/>
      <c r="U289" s="200">
        <f>U277</f>
        <v>108.14465365199909</v>
      </c>
    </row>
    <row r="290" spans="1:21" ht="42.75" customHeight="1">
      <c r="A290" s="133" t="s">
        <v>335</v>
      </c>
      <c r="B290" s="152"/>
      <c r="C290" s="49">
        <v>0</v>
      </c>
      <c r="D290" s="49"/>
      <c r="E290" s="49">
        <v>0</v>
      </c>
      <c r="F290" s="49"/>
      <c r="G290" s="49">
        <v>0</v>
      </c>
      <c r="H290" s="49"/>
      <c r="I290" s="49">
        <f t="shared" ref="I290:I298" si="32">C290+E290+G290</f>
        <v>0</v>
      </c>
      <c r="J290" s="50"/>
      <c r="K290" s="153">
        <f t="shared" ref="K290:K298" si="33">I290/$I$299*100</f>
        <v>0</v>
      </c>
      <c r="L290" s="50"/>
      <c r="M290" s="49">
        <v>0</v>
      </c>
      <c r="N290" s="49"/>
      <c r="O290" s="213">
        <v>0</v>
      </c>
      <c r="P290" s="49"/>
      <c r="Q290" s="49">
        <v>7882056160</v>
      </c>
      <c r="R290" s="49"/>
      <c r="S290" s="49">
        <f t="shared" ref="S290:S298" si="34">M290+O290+Q290</f>
        <v>7882056160</v>
      </c>
      <c r="T290" s="49"/>
      <c r="U290" s="153">
        <f t="shared" ref="U290:U298" si="35">S290/$S$299*100</f>
        <v>0.47676316571049354</v>
      </c>
    </row>
    <row r="291" spans="1:21" ht="42.75" customHeight="1">
      <c r="A291" s="133" t="s">
        <v>352</v>
      </c>
      <c r="B291" s="152"/>
      <c r="C291" s="49">
        <v>0</v>
      </c>
      <c r="D291" s="49"/>
      <c r="E291" s="49">
        <v>0</v>
      </c>
      <c r="F291" s="49"/>
      <c r="G291" s="49">
        <v>0</v>
      </c>
      <c r="H291" s="49"/>
      <c r="I291" s="49">
        <f t="shared" si="32"/>
        <v>0</v>
      </c>
      <c r="J291" s="50"/>
      <c r="K291" s="153">
        <f t="shared" si="33"/>
        <v>0</v>
      </c>
      <c r="L291" s="50"/>
      <c r="M291" s="49">
        <v>0</v>
      </c>
      <c r="N291" s="49"/>
      <c r="O291" s="213">
        <v>0</v>
      </c>
      <c r="P291" s="49"/>
      <c r="Q291" s="49">
        <v>6433388389</v>
      </c>
      <c r="R291" s="49"/>
      <c r="S291" s="49">
        <f t="shared" si="34"/>
        <v>6433388389</v>
      </c>
      <c r="T291" s="49"/>
      <c r="U291" s="153">
        <f t="shared" si="35"/>
        <v>0.38913737130550619</v>
      </c>
    </row>
    <row r="292" spans="1:21" ht="42.75" customHeight="1">
      <c r="A292" s="133" t="s">
        <v>336</v>
      </c>
      <c r="B292" s="152"/>
      <c r="C292" s="49">
        <v>0</v>
      </c>
      <c r="D292" s="49"/>
      <c r="E292" s="49">
        <v>0</v>
      </c>
      <c r="F292" s="49"/>
      <c r="G292" s="49">
        <v>0</v>
      </c>
      <c r="H292" s="49"/>
      <c r="I292" s="49">
        <f t="shared" si="32"/>
        <v>0</v>
      </c>
      <c r="J292" s="50"/>
      <c r="K292" s="153">
        <f t="shared" si="33"/>
        <v>0</v>
      </c>
      <c r="L292" s="50"/>
      <c r="M292" s="49">
        <v>0</v>
      </c>
      <c r="N292" s="49"/>
      <c r="O292" s="213">
        <v>0</v>
      </c>
      <c r="P292" s="49"/>
      <c r="Q292" s="49">
        <v>6357320816</v>
      </c>
      <c r="R292" s="49"/>
      <c r="S292" s="49">
        <f t="shared" si="34"/>
        <v>6357320816</v>
      </c>
      <c r="T292" s="49"/>
      <c r="U292" s="153">
        <f t="shared" si="35"/>
        <v>0.38453626010111785</v>
      </c>
    </row>
    <row r="293" spans="1:21" ht="42.75" customHeight="1">
      <c r="A293" s="133" t="s">
        <v>337</v>
      </c>
      <c r="B293" s="152"/>
      <c r="C293" s="49">
        <v>0</v>
      </c>
      <c r="D293" s="49"/>
      <c r="E293" s="49">
        <v>0</v>
      </c>
      <c r="F293" s="49"/>
      <c r="G293" s="49">
        <v>0</v>
      </c>
      <c r="H293" s="49"/>
      <c r="I293" s="49">
        <f t="shared" si="32"/>
        <v>0</v>
      </c>
      <c r="J293" s="50"/>
      <c r="K293" s="153">
        <f t="shared" si="33"/>
        <v>0</v>
      </c>
      <c r="L293" s="50"/>
      <c r="M293" s="49">
        <v>0</v>
      </c>
      <c r="N293" s="49"/>
      <c r="O293" s="213">
        <v>0</v>
      </c>
      <c r="P293" s="49"/>
      <c r="Q293" s="49">
        <v>5482409984</v>
      </c>
      <c r="R293" s="49"/>
      <c r="S293" s="49">
        <f t="shared" si="34"/>
        <v>5482409984</v>
      </c>
      <c r="T293" s="49"/>
      <c r="U293" s="153">
        <f t="shared" si="35"/>
        <v>0.33161539154710318</v>
      </c>
    </row>
    <row r="294" spans="1:21" ht="42.75" customHeight="1">
      <c r="A294" s="133" t="s">
        <v>374</v>
      </c>
      <c r="B294" s="152"/>
      <c r="C294" s="49">
        <v>0</v>
      </c>
      <c r="D294" s="49"/>
      <c r="E294" s="49">
        <v>0</v>
      </c>
      <c r="F294" s="49"/>
      <c r="G294" s="49">
        <v>0</v>
      </c>
      <c r="H294" s="49"/>
      <c r="I294" s="49">
        <f t="shared" si="32"/>
        <v>0</v>
      </c>
      <c r="J294" s="50"/>
      <c r="K294" s="153">
        <f t="shared" si="33"/>
        <v>0</v>
      </c>
      <c r="L294" s="50"/>
      <c r="M294" s="49">
        <v>0</v>
      </c>
      <c r="N294" s="49"/>
      <c r="O294" s="213">
        <v>0</v>
      </c>
      <c r="P294" s="49"/>
      <c r="Q294" s="49">
        <v>4938486224</v>
      </c>
      <c r="R294" s="49"/>
      <c r="S294" s="49">
        <f t="shared" si="34"/>
        <v>4938486224</v>
      </c>
      <c r="T294" s="49"/>
      <c r="U294" s="153">
        <f t="shared" si="35"/>
        <v>0.29871498986780898</v>
      </c>
    </row>
    <row r="295" spans="1:21" ht="42.75" customHeight="1">
      <c r="A295" s="133" t="s">
        <v>338</v>
      </c>
      <c r="B295" s="152"/>
      <c r="C295" s="49">
        <v>0</v>
      </c>
      <c r="D295" s="49"/>
      <c r="E295" s="49">
        <v>0</v>
      </c>
      <c r="F295" s="49"/>
      <c r="G295" s="49">
        <v>0</v>
      </c>
      <c r="H295" s="49"/>
      <c r="I295" s="49">
        <f t="shared" si="32"/>
        <v>0</v>
      </c>
      <c r="J295" s="50"/>
      <c r="K295" s="153">
        <f t="shared" si="33"/>
        <v>0</v>
      </c>
      <c r="L295" s="50"/>
      <c r="M295" s="49">
        <v>0</v>
      </c>
      <c r="N295" s="49"/>
      <c r="O295" s="213">
        <v>0</v>
      </c>
      <c r="P295" s="49"/>
      <c r="Q295" s="49">
        <v>4642859766</v>
      </c>
      <c r="R295" s="49"/>
      <c r="S295" s="49">
        <f t="shared" si="34"/>
        <v>4642859766</v>
      </c>
      <c r="T295" s="49"/>
      <c r="U295" s="153">
        <f t="shared" si="35"/>
        <v>0.28083338599151025</v>
      </c>
    </row>
    <row r="296" spans="1:21" ht="42.75" customHeight="1">
      <c r="A296" s="133" t="s">
        <v>351</v>
      </c>
      <c r="B296" s="152"/>
      <c r="C296" s="49">
        <v>0</v>
      </c>
      <c r="D296" s="49"/>
      <c r="E296" s="49">
        <v>0</v>
      </c>
      <c r="F296" s="49"/>
      <c r="G296" s="49">
        <v>0</v>
      </c>
      <c r="H296" s="49"/>
      <c r="I296" s="49">
        <f t="shared" si="32"/>
        <v>0</v>
      </c>
      <c r="J296" s="50"/>
      <c r="K296" s="153">
        <f t="shared" si="33"/>
        <v>0</v>
      </c>
      <c r="L296" s="50"/>
      <c r="M296" s="49">
        <v>0</v>
      </c>
      <c r="N296" s="49"/>
      <c r="O296" s="213">
        <v>0</v>
      </c>
      <c r="P296" s="49"/>
      <c r="Q296" s="49">
        <v>4329472443</v>
      </c>
      <c r="R296" s="49"/>
      <c r="S296" s="49">
        <f t="shared" si="34"/>
        <v>4329472443</v>
      </c>
      <c r="T296" s="49"/>
      <c r="U296" s="153">
        <f t="shared" si="35"/>
        <v>0.26187747789163485</v>
      </c>
    </row>
    <row r="297" spans="1:21" ht="42.75" customHeight="1">
      <c r="A297" s="133" t="s">
        <v>108</v>
      </c>
      <c r="B297" s="152"/>
      <c r="C297" s="49">
        <v>0</v>
      </c>
      <c r="D297" s="49"/>
      <c r="E297" s="213">
        <f>'درآمد ناشی از تغییر قیمت  '!I189</f>
        <v>-18537516018</v>
      </c>
      <c r="F297" s="49"/>
      <c r="G297" s="49">
        <v>0</v>
      </c>
      <c r="H297" s="49"/>
      <c r="I297" s="49">
        <f t="shared" si="32"/>
        <v>-18537516018</v>
      </c>
      <c r="J297" s="50"/>
      <c r="K297" s="153">
        <f t="shared" si="33"/>
        <v>-4.172353675986237</v>
      </c>
      <c r="L297" s="50"/>
      <c r="M297" s="49">
        <v>0</v>
      </c>
      <c r="N297" s="49"/>
      <c r="O297" s="213">
        <v>-62517058013</v>
      </c>
      <c r="P297" s="49"/>
      <c r="Q297" s="49">
        <v>0</v>
      </c>
      <c r="R297" s="49"/>
      <c r="S297" s="49">
        <f t="shared" si="34"/>
        <v>-62517058013</v>
      </c>
      <c r="T297" s="49"/>
      <c r="U297" s="153">
        <f t="shared" si="35"/>
        <v>-3.7814790816187811</v>
      </c>
    </row>
    <row r="298" spans="1:21" ht="42.75" customHeight="1" thickBot="1">
      <c r="A298" s="133" t="s">
        <v>101</v>
      </c>
      <c r="B298" s="152"/>
      <c r="C298" s="49">
        <v>0</v>
      </c>
      <c r="D298" s="49"/>
      <c r="E298" s="213">
        <f>'درآمد ناشی از تغییر قیمت  '!I190</f>
        <v>-31832376818</v>
      </c>
      <c r="F298" s="49"/>
      <c r="G298" s="49">
        <v>0</v>
      </c>
      <c r="H298" s="49"/>
      <c r="I298" s="49">
        <f t="shared" si="32"/>
        <v>-31832376818</v>
      </c>
      <c r="J298" s="50"/>
      <c r="K298" s="153">
        <f t="shared" si="33"/>
        <v>-7.1647104338572962</v>
      </c>
      <c r="L298" s="50"/>
      <c r="M298" s="135">
        <v>0</v>
      </c>
      <c r="N298" s="49"/>
      <c r="O298" s="213">
        <v>-112199894790</v>
      </c>
      <c r="P298" s="49"/>
      <c r="Q298" s="49">
        <v>0</v>
      </c>
      <c r="R298" s="49"/>
      <c r="S298" s="49">
        <f t="shared" si="34"/>
        <v>-112199894790</v>
      </c>
      <c r="T298" s="49"/>
      <c r="U298" s="153">
        <f t="shared" si="35"/>
        <v>-6.7866526127954812</v>
      </c>
    </row>
    <row r="299" spans="1:21" ht="42.75" customHeight="1" thickBot="1">
      <c r="A299" s="157"/>
      <c r="B299" s="161"/>
      <c r="C299" s="193">
        <f>SUM(C289:C298)</f>
        <v>13770000000</v>
      </c>
      <c r="D299" s="159"/>
      <c r="E299" s="193">
        <f>SUM(E289:E298)</f>
        <v>123118355608</v>
      </c>
      <c r="F299" s="159"/>
      <c r="G299" s="193">
        <f>SUM(G289:G298)</f>
        <v>307405619869</v>
      </c>
      <c r="H299" s="159"/>
      <c r="I299" s="193">
        <f>SUM(I289:I298)</f>
        <v>444293975477</v>
      </c>
      <c r="J299" s="156"/>
      <c r="K299" s="193">
        <f>SUM(K11:K298)</f>
        <v>712.22659839167943</v>
      </c>
      <c r="L299" s="156"/>
      <c r="M299" s="193">
        <f>SUM(M289:M298)</f>
        <v>33547894916</v>
      </c>
      <c r="N299" s="159"/>
      <c r="O299" s="193">
        <f>SUM(O289:O298)</f>
        <v>916067943234</v>
      </c>
      <c r="P299" s="159"/>
      <c r="Q299" s="193">
        <f>SUM(Q289:Q298)</f>
        <v>703627685446</v>
      </c>
      <c r="R299" s="159"/>
      <c r="S299" s="193">
        <f>SUM(S289:S298)</f>
        <v>1653243523596</v>
      </c>
      <c r="T299" s="159"/>
      <c r="U299" s="193">
        <f>SUM(U289:U298)</f>
        <v>100</v>
      </c>
    </row>
    <row r="300" spans="1:21" ht="24.75" thickTop="1">
      <c r="A300" s="38"/>
      <c r="B300" s="35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3"/>
      <c r="O300" s="42"/>
      <c r="P300" s="43"/>
      <c r="Q300" s="42"/>
      <c r="R300" s="43"/>
      <c r="S300" s="42"/>
      <c r="T300" s="43"/>
      <c r="U300" s="42"/>
    </row>
    <row r="301" spans="1:21" ht="22.5" hidden="1">
      <c r="A301" s="38"/>
      <c r="B301" s="35"/>
      <c r="C301" s="36">
        <f>'سود سهام'!C12</f>
        <v>13770000000</v>
      </c>
      <c r="D301" s="36"/>
      <c r="E301" s="36">
        <f>'درآمد ناشی از تغییر قیمت  '!I36</f>
        <v>-267149965797</v>
      </c>
      <c r="F301" s="36"/>
      <c r="G301" s="36">
        <f>'درآمد ناشی ازفروش'!I240</f>
        <v>307405619869</v>
      </c>
      <c r="H301" s="36"/>
      <c r="I301" s="36">
        <f>C301+E304+G301</f>
        <v>444293975477</v>
      </c>
      <c r="J301" s="40"/>
      <c r="K301" s="150"/>
      <c r="L301" s="40"/>
      <c r="M301" s="36">
        <f>'سود سهام'!I12</f>
        <v>33547894916</v>
      </c>
      <c r="N301" s="36"/>
      <c r="O301" s="36">
        <f>'درآمد ناشی از تغییر قیمت  '!Q36</f>
        <v>816050109646</v>
      </c>
      <c r="P301" s="36"/>
      <c r="Q301" s="36">
        <f>'درآمد ناشی ازفروش'!O240</f>
        <v>703627685446</v>
      </c>
      <c r="R301" s="36"/>
      <c r="S301" s="36">
        <f>M301+O304+Q301</f>
        <v>1653243523596</v>
      </c>
      <c r="T301" s="39"/>
      <c r="U301" s="150"/>
    </row>
    <row r="302" spans="1:21" ht="33.75" hidden="1">
      <c r="A302" s="38"/>
      <c r="B302" s="35"/>
      <c r="C302" s="36">
        <f>C301-C299</f>
        <v>0</v>
      </c>
      <c r="D302" s="36"/>
      <c r="E302" s="36">
        <f>'درآمد ناشی از تغییر قیمت  '!I170</f>
        <v>263380913555</v>
      </c>
      <c r="F302" s="36"/>
      <c r="G302" s="36">
        <f>G301-G299</f>
        <v>0</v>
      </c>
      <c r="H302" s="36"/>
      <c r="I302" s="36">
        <f>I301-I299</f>
        <v>0</v>
      </c>
      <c r="J302" s="40"/>
      <c r="K302" s="150"/>
      <c r="L302" s="40"/>
      <c r="M302" s="36">
        <f>M301-M299</f>
        <v>0</v>
      </c>
      <c r="N302" s="36"/>
      <c r="O302" s="36">
        <f>'درآمد ناشی از تغییر قیمت  '!Q170</f>
        <v>-113906340736</v>
      </c>
      <c r="P302" s="36"/>
      <c r="Q302" s="224">
        <f>Q301-Q299</f>
        <v>0</v>
      </c>
      <c r="R302" s="36"/>
      <c r="S302" s="36">
        <f>S301-S299</f>
        <v>0</v>
      </c>
      <c r="T302" s="39"/>
      <c r="U302" s="150"/>
    </row>
    <row r="303" spans="1:21" ht="23.1" hidden="1" customHeight="1">
      <c r="A303" s="38"/>
      <c r="B303" s="35"/>
      <c r="C303" s="36"/>
      <c r="D303" s="36"/>
      <c r="E303" s="36">
        <f>'درآمد ناشی از تغییر قیمت  '!I191</f>
        <v>126887407850</v>
      </c>
      <c r="F303" s="36"/>
      <c r="G303" s="36"/>
      <c r="H303" s="36"/>
      <c r="I303" s="36"/>
      <c r="J303" s="40"/>
      <c r="K303" s="150"/>
      <c r="L303" s="40"/>
      <c r="M303" s="36"/>
      <c r="N303" s="36"/>
      <c r="O303" s="36">
        <f>'درآمد ناشی از تغییر قیمت  '!Q191</f>
        <v>213924174324</v>
      </c>
      <c r="P303" s="36"/>
      <c r="Q303" s="36"/>
      <c r="R303" s="36"/>
      <c r="S303" s="36"/>
      <c r="T303" s="39"/>
      <c r="U303" s="150"/>
    </row>
    <row r="304" spans="1:21" ht="23.1" hidden="1" customHeight="1">
      <c r="A304" s="38"/>
      <c r="B304" s="35"/>
      <c r="C304" s="36"/>
      <c r="D304" s="36"/>
      <c r="E304" s="36">
        <f>SUM(E301:E303)</f>
        <v>123118355608</v>
      </c>
      <c r="F304" s="36"/>
      <c r="G304" s="36"/>
      <c r="H304" s="36"/>
      <c r="I304" s="36"/>
      <c r="J304" s="40"/>
      <c r="K304" s="150"/>
      <c r="L304" s="40"/>
      <c r="M304" s="36"/>
      <c r="N304" s="36"/>
      <c r="O304" s="36">
        <f>SUM(O301:O303)</f>
        <v>916067943234</v>
      </c>
      <c r="P304" s="36"/>
      <c r="Q304" s="36"/>
      <c r="R304" s="36"/>
      <c r="S304" s="36"/>
      <c r="T304" s="39"/>
      <c r="U304" s="150"/>
    </row>
    <row r="305" spans="1:21" ht="23.1" hidden="1" customHeight="1">
      <c r="A305" s="38"/>
      <c r="B305" s="35"/>
      <c r="C305" s="36"/>
      <c r="D305" s="40"/>
      <c r="E305" s="36">
        <f>E304-E299</f>
        <v>0</v>
      </c>
      <c r="F305" s="40"/>
      <c r="G305" s="36"/>
      <c r="H305" s="40"/>
      <c r="I305" s="39"/>
      <c r="J305" s="40"/>
      <c r="K305" s="150"/>
      <c r="L305" s="40"/>
      <c r="M305" s="39"/>
      <c r="N305" s="39"/>
      <c r="O305" s="36">
        <f>O304-O299</f>
        <v>0</v>
      </c>
      <c r="P305" s="39"/>
      <c r="Q305" s="36"/>
      <c r="R305" s="39"/>
      <c r="S305" s="39"/>
      <c r="T305" s="39"/>
      <c r="U305" s="150"/>
    </row>
    <row r="306" spans="1:21" ht="23.1" customHeight="1">
      <c r="A306" s="38"/>
      <c r="B306" s="35"/>
      <c r="C306" s="39"/>
      <c r="D306" s="40"/>
      <c r="E306" s="49"/>
      <c r="F306" s="40"/>
      <c r="G306" s="39"/>
      <c r="H306" s="40"/>
      <c r="I306" s="39"/>
      <c r="J306" s="40"/>
      <c r="K306" s="150"/>
      <c r="L306" s="40"/>
      <c r="M306" s="39"/>
      <c r="N306" s="39"/>
      <c r="O306" s="39"/>
      <c r="P306" s="39"/>
      <c r="Q306" s="39"/>
      <c r="R306" s="39"/>
      <c r="S306" s="39"/>
      <c r="T306" s="39"/>
      <c r="U306" s="150"/>
    </row>
    <row r="307" spans="1:21" ht="23.1" customHeight="1">
      <c r="A307" s="133"/>
      <c r="B307" s="108"/>
      <c r="D307" s="108"/>
      <c r="F307" s="108"/>
      <c r="H307" s="108"/>
      <c r="J307" s="108"/>
      <c r="K307" s="108"/>
      <c r="L307" s="108"/>
      <c r="U307" s="108"/>
    </row>
    <row r="308" spans="1:21" ht="23.1" customHeight="1">
      <c r="A308" s="133"/>
      <c r="B308" s="108"/>
      <c r="D308" s="108"/>
      <c r="F308" s="108"/>
      <c r="H308" s="108"/>
      <c r="J308" s="108"/>
      <c r="K308" s="108"/>
      <c r="L308" s="108"/>
      <c r="U308" s="108"/>
    </row>
    <row r="309" spans="1:21" ht="42.75">
      <c r="B309" s="223"/>
      <c r="C309" s="223"/>
      <c r="D309" s="223"/>
      <c r="E309" s="223"/>
      <c r="F309" s="223"/>
      <c r="G309" s="223"/>
      <c r="H309" s="223"/>
      <c r="I309" s="223"/>
      <c r="J309" s="223"/>
      <c r="K309" s="223"/>
      <c r="L309" s="223"/>
      <c r="M309" s="223"/>
      <c r="N309" s="223"/>
      <c r="O309" s="223"/>
      <c r="P309" s="223"/>
      <c r="Q309" s="223"/>
      <c r="R309" s="223"/>
      <c r="S309" s="223"/>
      <c r="U309" s="108"/>
    </row>
    <row r="310" spans="1:21" ht="42.75">
      <c r="B310" s="223"/>
      <c r="C310" s="223"/>
      <c r="D310" s="223"/>
      <c r="E310" s="223"/>
      <c r="F310" s="223"/>
      <c r="G310" s="223"/>
      <c r="H310" s="223"/>
      <c r="I310" s="223"/>
      <c r="J310" s="223"/>
      <c r="K310" s="223"/>
      <c r="L310" s="223"/>
      <c r="M310" s="223"/>
      <c r="N310" s="223"/>
      <c r="O310" s="223"/>
      <c r="P310" s="223"/>
      <c r="Q310" s="223"/>
      <c r="R310" s="223"/>
      <c r="S310" s="223"/>
      <c r="U310" s="108"/>
    </row>
    <row r="311" spans="1:21" ht="42.75">
      <c r="B311" s="223"/>
      <c r="C311" s="223"/>
      <c r="D311" s="223"/>
      <c r="E311" s="223"/>
      <c r="F311" s="223"/>
      <c r="G311" s="223"/>
      <c r="H311" s="223"/>
      <c r="I311" s="223"/>
      <c r="J311" s="223"/>
      <c r="K311" s="223"/>
      <c r="L311" s="223"/>
      <c r="M311" s="223"/>
      <c r="N311" s="223"/>
      <c r="O311" s="223"/>
      <c r="P311" s="223"/>
      <c r="Q311" s="223"/>
      <c r="R311" s="223"/>
      <c r="S311" s="223"/>
      <c r="U311" s="108"/>
    </row>
    <row r="312" spans="1:21" ht="42.75">
      <c r="B312" s="223"/>
      <c r="C312" s="223"/>
      <c r="D312" s="223"/>
      <c r="E312" s="223"/>
      <c r="F312" s="223"/>
      <c r="G312" s="223"/>
      <c r="H312" s="223"/>
      <c r="I312" s="223"/>
      <c r="J312" s="223"/>
      <c r="K312" s="223"/>
      <c r="L312" s="223"/>
      <c r="M312" s="223"/>
      <c r="N312" s="223"/>
      <c r="O312" s="223"/>
      <c r="P312" s="223"/>
      <c r="Q312" s="223"/>
      <c r="R312" s="223"/>
      <c r="S312" s="223"/>
      <c r="U312" s="108"/>
    </row>
    <row r="313" spans="1:21" ht="42.75">
      <c r="B313" s="223"/>
      <c r="C313" s="223"/>
      <c r="D313" s="223"/>
      <c r="E313" s="223"/>
      <c r="F313" s="223"/>
      <c r="G313" s="223"/>
      <c r="H313" s="223"/>
      <c r="I313" s="223"/>
      <c r="J313" s="223"/>
      <c r="K313" s="223"/>
      <c r="L313" s="223"/>
      <c r="M313" s="223"/>
      <c r="N313" s="223"/>
      <c r="O313" s="223"/>
      <c r="P313" s="223"/>
      <c r="Q313" s="223"/>
      <c r="R313" s="223"/>
      <c r="S313" s="223"/>
      <c r="U313" s="108"/>
    </row>
    <row r="314" spans="1:21" ht="42.75">
      <c r="B314" s="223"/>
      <c r="C314" s="223"/>
      <c r="D314" s="223"/>
      <c r="E314" s="223"/>
      <c r="F314" s="223"/>
      <c r="G314" s="223"/>
      <c r="H314" s="223"/>
      <c r="I314" s="223"/>
      <c r="J314" s="223"/>
      <c r="K314" s="223"/>
      <c r="L314" s="223"/>
      <c r="M314" s="223"/>
      <c r="N314" s="223"/>
      <c r="O314" s="223"/>
      <c r="P314" s="223"/>
      <c r="Q314" s="223"/>
      <c r="R314" s="223"/>
      <c r="S314" s="223"/>
      <c r="U314" s="108"/>
    </row>
    <row r="315" spans="1:21" ht="42.75">
      <c r="B315" s="223"/>
      <c r="C315" s="223"/>
      <c r="D315" s="223"/>
      <c r="E315" s="223"/>
      <c r="F315" s="223"/>
      <c r="G315" s="223"/>
      <c r="H315" s="223"/>
      <c r="I315" s="223"/>
      <c r="J315" s="223"/>
      <c r="K315" s="223"/>
      <c r="L315" s="223"/>
      <c r="M315" s="223"/>
      <c r="N315" s="223"/>
      <c r="O315" s="223"/>
      <c r="P315" s="223"/>
      <c r="Q315" s="223"/>
      <c r="R315" s="223"/>
      <c r="S315" s="223"/>
      <c r="U315" s="108"/>
    </row>
    <row r="316" spans="1:21" ht="42.75">
      <c r="B316" s="223"/>
      <c r="C316" s="223"/>
      <c r="D316" s="223"/>
      <c r="E316" s="223"/>
      <c r="F316" s="223"/>
      <c r="G316" s="223"/>
      <c r="H316" s="223"/>
      <c r="I316" s="223"/>
      <c r="J316" s="223"/>
      <c r="K316" s="223"/>
      <c r="L316" s="223"/>
      <c r="M316" s="223"/>
      <c r="N316" s="223"/>
      <c r="O316" s="223"/>
      <c r="P316" s="223"/>
      <c r="R316" s="223"/>
      <c r="S316" s="223"/>
      <c r="U316" s="108"/>
    </row>
    <row r="317" spans="1:21" ht="42.75">
      <c r="B317" s="223"/>
      <c r="C317" s="223"/>
      <c r="D317" s="223"/>
      <c r="E317" s="223"/>
      <c r="F317" s="223"/>
      <c r="G317" s="223"/>
      <c r="H317" s="223"/>
      <c r="I317" s="223"/>
      <c r="J317" s="223"/>
      <c r="K317" s="223"/>
      <c r="L317" s="223"/>
      <c r="M317" s="223"/>
      <c r="N317" s="223"/>
      <c r="O317" s="223"/>
      <c r="P317" s="223"/>
      <c r="R317" s="223"/>
      <c r="S317" s="223"/>
      <c r="U317" s="108"/>
    </row>
    <row r="318" spans="1:21" ht="42.75">
      <c r="B318" s="223"/>
      <c r="C318" s="223"/>
      <c r="D318" s="223"/>
      <c r="E318" s="223"/>
      <c r="F318" s="223"/>
      <c r="G318" s="223"/>
      <c r="H318" s="223"/>
      <c r="I318" s="223"/>
      <c r="J318" s="223"/>
      <c r="K318" s="223"/>
      <c r="L318" s="223"/>
      <c r="M318" s="223"/>
      <c r="N318" s="223"/>
      <c r="O318" s="223"/>
      <c r="P318" s="223"/>
      <c r="R318" s="223"/>
      <c r="S318" s="223"/>
      <c r="U318" s="108"/>
    </row>
    <row r="319" spans="1:21" ht="42.75">
      <c r="B319" s="223"/>
      <c r="C319" s="223"/>
      <c r="D319" s="223"/>
      <c r="E319" s="223"/>
      <c r="F319" s="223"/>
      <c r="G319" s="223"/>
      <c r="H319" s="223"/>
      <c r="I319" s="223"/>
      <c r="J319" s="223"/>
      <c r="K319" s="223"/>
      <c r="L319" s="223"/>
      <c r="M319" s="223"/>
      <c r="N319" s="223"/>
      <c r="O319" s="223"/>
      <c r="P319" s="223"/>
      <c r="R319" s="223"/>
      <c r="S319" s="223"/>
      <c r="U319" s="108"/>
    </row>
    <row r="320" spans="1:21" ht="42.75">
      <c r="B320" s="223"/>
      <c r="C320" s="223"/>
      <c r="D320" s="223"/>
      <c r="E320" s="223"/>
      <c r="F320" s="223"/>
      <c r="G320" s="223"/>
      <c r="H320" s="223"/>
      <c r="I320" s="223"/>
      <c r="J320" s="223"/>
      <c r="K320" s="223"/>
      <c r="L320" s="223"/>
      <c r="M320" s="223"/>
      <c r="N320" s="223"/>
      <c r="O320" s="223"/>
      <c r="P320" s="223"/>
      <c r="R320" s="223"/>
      <c r="S320" s="223"/>
      <c r="U320" s="108"/>
    </row>
    <row r="321" spans="1:21" ht="42.75">
      <c r="B321" s="223"/>
      <c r="C321" s="223"/>
      <c r="D321" s="223"/>
      <c r="E321" s="223"/>
      <c r="F321" s="223"/>
      <c r="G321" s="223"/>
      <c r="H321" s="223"/>
      <c r="I321" s="223"/>
      <c r="J321" s="223"/>
      <c r="K321" s="223"/>
      <c r="L321" s="223"/>
      <c r="M321" s="223"/>
      <c r="N321" s="223"/>
      <c r="O321" s="223"/>
      <c r="P321" s="223"/>
      <c r="R321" s="223"/>
      <c r="S321" s="223"/>
      <c r="U321" s="108"/>
    </row>
    <row r="322" spans="1:21" ht="22.5">
      <c r="A322" s="133"/>
      <c r="B322" s="108"/>
      <c r="D322" s="108"/>
      <c r="F322" s="108"/>
      <c r="H322" s="108"/>
      <c r="J322" s="108"/>
      <c r="K322" s="108"/>
      <c r="L322" s="108"/>
      <c r="U322" s="108"/>
    </row>
    <row r="323" spans="1:21" ht="22.5">
      <c r="A323" s="133"/>
      <c r="B323" s="108"/>
      <c r="D323" s="108"/>
      <c r="F323" s="108"/>
      <c r="H323" s="108"/>
      <c r="J323" s="108"/>
      <c r="K323" s="108"/>
      <c r="L323" s="108"/>
      <c r="U323" s="108"/>
    </row>
    <row r="324" spans="1:21" ht="22.5">
      <c r="A324" s="133"/>
      <c r="B324" s="108"/>
      <c r="D324" s="108"/>
      <c r="F324" s="108"/>
      <c r="H324" s="108"/>
      <c r="J324" s="108"/>
      <c r="K324" s="108"/>
      <c r="L324" s="108"/>
      <c r="U324" s="108"/>
    </row>
    <row r="325" spans="1:21" ht="22.5">
      <c r="A325" s="133"/>
      <c r="B325" s="108"/>
      <c r="D325" s="108"/>
      <c r="F325" s="108"/>
      <c r="H325" s="108"/>
      <c r="J325" s="108"/>
      <c r="K325" s="108"/>
      <c r="L325" s="108"/>
      <c r="U325" s="108"/>
    </row>
    <row r="326" spans="1:21" ht="22.5">
      <c r="A326" s="133"/>
      <c r="B326" s="108"/>
      <c r="D326" s="108"/>
      <c r="F326" s="108"/>
      <c r="H326" s="108"/>
      <c r="J326" s="108"/>
      <c r="K326" s="108"/>
      <c r="L326" s="108"/>
      <c r="U326" s="108"/>
    </row>
    <row r="327" spans="1:21" ht="22.5">
      <c r="A327" s="133"/>
      <c r="B327" s="108"/>
      <c r="D327" s="108"/>
      <c r="F327" s="108"/>
      <c r="H327" s="108"/>
      <c r="J327" s="108"/>
      <c r="K327" s="108"/>
      <c r="L327" s="108"/>
      <c r="U327" s="108"/>
    </row>
    <row r="328" spans="1:21" ht="22.5">
      <c r="A328" s="133"/>
      <c r="B328" s="108"/>
      <c r="D328" s="108"/>
      <c r="F328" s="108"/>
      <c r="H328" s="108"/>
      <c r="J328" s="108"/>
      <c r="K328" s="108"/>
      <c r="L328" s="108"/>
      <c r="U328" s="108"/>
    </row>
    <row r="329" spans="1:21" ht="22.5">
      <c r="A329" s="133"/>
      <c r="B329" s="108"/>
      <c r="D329" s="108"/>
      <c r="F329" s="108"/>
      <c r="H329" s="108"/>
      <c r="J329" s="108"/>
      <c r="K329" s="108"/>
      <c r="L329" s="108"/>
      <c r="U329" s="108"/>
    </row>
    <row r="330" spans="1:21" ht="22.5">
      <c r="A330" s="133"/>
      <c r="B330" s="108"/>
      <c r="D330" s="108"/>
      <c r="F330" s="108"/>
      <c r="H330" s="108"/>
      <c r="J330" s="108"/>
      <c r="K330" s="108"/>
      <c r="L330" s="108"/>
      <c r="U330" s="108"/>
    </row>
    <row r="331" spans="1:21" ht="22.5">
      <c r="A331" s="133"/>
      <c r="B331" s="108"/>
      <c r="D331" s="108"/>
      <c r="F331" s="108"/>
      <c r="H331" s="108"/>
      <c r="J331" s="108"/>
      <c r="K331" s="108"/>
      <c r="L331" s="108"/>
      <c r="U331" s="108"/>
    </row>
    <row r="332" spans="1:21" ht="22.5">
      <c r="A332" s="133"/>
      <c r="B332" s="108"/>
      <c r="D332" s="108"/>
      <c r="F332" s="108"/>
      <c r="H332" s="108"/>
      <c r="J332" s="108"/>
      <c r="K332" s="108"/>
      <c r="L332" s="108"/>
      <c r="U332" s="108"/>
    </row>
    <row r="333" spans="1:21" ht="22.5">
      <c r="A333" s="133"/>
      <c r="B333" s="108"/>
      <c r="D333" s="108"/>
      <c r="F333" s="108"/>
      <c r="H333" s="108"/>
      <c r="J333" s="108"/>
      <c r="K333" s="108"/>
      <c r="L333" s="108"/>
      <c r="U333" s="108"/>
    </row>
    <row r="334" spans="1:21" ht="22.5">
      <c r="A334" s="133"/>
      <c r="B334" s="108"/>
      <c r="D334" s="108"/>
      <c r="F334" s="108"/>
      <c r="H334" s="108"/>
      <c r="J334" s="108"/>
      <c r="K334" s="108"/>
      <c r="L334" s="108"/>
      <c r="U334" s="108"/>
    </row>
    <row r="335" spans="1:21" ht="22.5">
      <c r="A335" s="133"/>
      <c r="B335" s="108"/>
      <c r="D335" s="108"/>
      <c r="F335" s="108"/>
      <c r="H335" s="108"/>
      <c r="J335" s="108"/>
      <c r="K335" s="108"/>
      <c r="L335" s="108"/>
      <c r="U335" s="108"/>
    </row>
    <row r="336" spans="1:21" ht="22.5">
      <c r="A336" s="133"/>
      <c r="B336" s="108"/>
      <c r="D336" s="108"/>
      <c r="F336" s="108"/>
      <c r="H336" s="108"/>
      <c r="J336" s="108"/>
      <c r="K336" s="108"/>
      <c r="L336" s="108"/>
      <c r="U336" s="108"/>
    </row>
    <row r="337" spans="1:21" ht="22.5">
      <c r="A337" s="133"/>
      <c r="B337" s="108"/>
      <c r="D337" s="108"/>
      <c r="F337" s="108"/>
      <c r="H337" s="108"/>
      <c r="J337" s="108"/>
      <c r="K337" s="108"/>
      <c r="L337" s="108"/>
      <c r="U337" s="108"/>
    </row>
    <row r="338" spans="1:21" ht="22.5">
      <c r="A338" s="133"/>
      <c r="B338" s="108"/>
      <c r="D338" s="108"/>
      <c r="F338" s="108"/>
      <c r="H338" s="108"/>
      <c r="J338" s="108"/>
      <c r="K338" s="108"/>
      <c r="L338" s="108"/>
      <c r="U338" s="108"/>
    </row>
    <row r="339" spans="1:21" ht="22.5">
      <c r="A339" s="133"/>
      <c r="B339" s="108"/>
      <c r="D339" s="108"/>
      <c r="F339" s="108"/>
      <c r="H339" s="108"/>
      <c r="J339" s="108"/>
      <c r="K339" s="108"/>
      <c r="L339" s="108"/>
      <c r="U339" s="108"/>
    </row>
    <row r="340" spans="1:21" ht="22.5">
      <c r="A340" s="133"/>
      <c r="B340" s="108"/>
      <c r="D340" s="108"/>
      <c r="F340" s="108"/>
      <c r="H340" s="108"/>
      <c r="J340" s="108"/>
      <c r="K340" s="108"/>
      <c r="L340" s="108"/>
      <c r="U340" s="108"/>
    </row>
    <row r="341" spans="1:21" ht="22.5">
      <c r="A341" s="133"/>
      <c r="B341" s="108"/>
      <c r="D341" s="108"/>
      <c r="F341" s="108"/>
      <c r="H341" s="108"/>
      <c r="J341" s="108"/>
      <c r="K341" s="108"/>
      <c r="L341" s="108"/>
      <c r="U341" s="108"/>
    </row>
    <row r="342" spans="1:21" ht="22.5">
      <c r="A342" s="133"/>
      <c r="B342" s="108"/>
      <c r="D342" s="108"/>
      <c r="F342" s="108"/>
      <c r="H342" s="108"/>
      <c r="J342" s="108"/>
      <c r="K342" s="108"/>
      <c r="L342" s="108"/>
      <c r="U342" s="108"/>
    </row>
    <row r="343" spans="1:21" ht="22.5">
      <c r="A343" s="133"/>
      <c r="B343" s="108"/>
      <c r="D343" s="108"/>
      <c r="F343" s="108"/>
      <c r="H343" s="108"/>
      <c r="J343" s="108"/>
      <c r="K343" s="108"/>
      <c r="L343" s="108"/>
      <c r="U343" s="108"/>
    </row>
    <row r="344" spans="1:21" ht="22.5">
      <c r="A344" s="133"/>
      <c r="B344" s="108"/>
      <c r="D344" s="108"/>
      <c r="F344" s="108"/>
      <c r="H344" s="108"/>
      <c r="J344" s="108"/>
      <c r="K344" s="108"/>
      <c r="L344" s="108"/>
      <c r="U344" s="108"/>
    </row>
    <row r="345" spans="1:21" ht="22.5">
      <c r="A345" s="133"/>
      <c r="B345" s="108"/>
      <c r="D345" s="108"/>
      <c r="F345" s="108"/>
      <c r="H345" s="108"/>
      <c r="J345" s="108"/>
      <c r="K345" s="108"/>
      <c r="L345" s="108"/>
      <c r="U345" s="108"/>
    </row>
    <row r="346" spans="1:21" ht="22.5">
      <c r="A346" s="133"/>
      <c r="B346" s="108"/>
      <c r="D346" s="108"/>
      <c r="F346" s="108"/>
      <c r="H346" s="108"/>
      <c r="J346" s="108"/>
      <c r="K346" s="108"/>
      <c r="L346" s="108"/>
      <c r="U346" s="108"/>
    </row>
    <row r="347" spans="1:21" ht="22.5">
      <c r="A347" s="133"/>
    </row>
    <row r="348" spans="1:21" ht="22.5">
      <c r="A348" s="133"/>
    </row>
    <row r="349" spans="1:21" ht="22.5">
      <c r="A349" s="133"/>
    </row>
    <row r="350" spans="1:21" ht="22.5">
      <c r="A350" s="133"/>
    </row>
    <row r="351" spans="1:21" ht="22.5">
      <c r="A351" s="133"/>
    </row>
    <row r="352" spans="1:21" ht="22.5">
      <c r="A352" s="133"/>
    </row>
    <row r="353" spans="1:1" ht="22.5">
      <c r="A353" s="133"/>
    </row>
    <row r="354" spans="1:1" ht="22.5">
      <c r="A354" s="34"/>
    </row>
    <row r="355" spans="1:1" ht="22.5">
      <c r="A355" s="133"/>
    </row>
    <row r="356" spans="1:1" ht="22.5">
      <c r="A356" s="34"/>
    </row>
    <row r="357" spans="1:1" ht="22.5">
      <c r="A357" s="133"/>
    </row>
    <row r="358" spans="1:1" ht="22.5">
      <c r="A358" s="34"/>
    </row>
    <row r="359" spans="1:1" ht="22.5">
      <c r="A359" s="34"/>
    </row>
    <row r="360" spans="1:1" ht="22.5">
      <c r="A360" s="34"/>
    </row>
    <row r="361" spans="1:1" ht="22.5">
      <c r="A361" s="133"/>
    </row>
    <row r="362" spans="1:1" ht="22.5">
      <c r="A362" s="133"/>
    </row>
    <row r="363" spans="1:1" ht="22.5">
      <c r="A363" s="34"/>
    </row>
    <row r="364" spans="1:1" ht="22.5">
      <c r="A364" s="34"/>
    </row>
    <row r="365" spans="1:1" ht="22.5">
      <c r="A365" s="133"/>
    </row>
    <row r="366" spans="1:1" ht="22.5">
      <c r="A366" s="34"/>
    </row>
    <row r="367" spans="1:1" ht="22.5">
      <c r="A367" s="34"/>
    </row>
    <row r="368" spans="1:1" ht="22.5">
      <c r="A368" s="34"/>
    </row>
    <row r="369" spans="1:1" ht="22.5">
      <c r="A369" s="34"/>
    </row>
    <row r="370" spans="1:1" ht="22.5">
      <c r="A370" s="34"/>
    </row>
    <row r="371" spans="1:1" ht="22.5">
      <c r="A371" s="133"/>
    </row>
    <row r="372" spans="1:1" ht="22.5">
      <c r="A372" s="133"/>
    </row>
    <row r="373" spans="1:1" ht="22.5">
      <c r="A373" s="133"/>
    </row>
    <row r="374" spans="1:1" ht="22.5">
      <c r="A374" s="34"/>
    </row>
    <row r="375" spans="1:1" ht="22.5">
      <c r="A375" s="34"/>
    </row>
    <row r="376" spans="1:1" ht="22.5">
      <c r="A376" s="34"/>
    </row>
    <row r="377" spans="1:1" ht="22.5">
      <c r="A377" s="34"/>
    </row>
    <row r="378" spans="1:1" ht="22.5">
      <c r="A378" s="34"/>
    </row>
    <row r="379" spans="1:1" ht="22.5">
      <c r="A379" s="34"/>
    </row>
    <row r="380" spans="1:1" ht="22.5">
      <c r="A380" s="34"/>
    </row>
    <row r="381" spans="1:1" ht="22.5">
      <c r="A381" s="133"/>
    </row>
    <row r="382" spans="1:1" ht="22.5">
      <c r="A382" s="34"/>
    </row>
    <row r="383" spans="1:1" ht="22.5">
      <c r="A383" s="133"/>
    </row>
    <row r="384" spans="1:1" ht="22.5">
      <c r="A384" s="34"/>
    </row>
    <row r="385" spans="1:1" ht="22.5">
      <c r="A385" s="34"/>
    </row>
    <row r="386" spans="1:1" ht="22.5">
      <c r="A386" s="34"/>
    </row>
    <row r="387" spans="1:1" ht="22.5">
      <c r="A387" s="133"/>
    </row>
    <row r="388" spans="1:1" ht="22.5">
      <c r="A388" s="34"/>
    </row>
    <row r="389" spans="1:1" ht="22.5">
      <c r="A389" s="34"/>
    </row>
    <row r="390" spans="1:1" ht="22.5">
      <c r="A390" s="34"/>
    </row>
    <row r="391" spans="1:1" ht="22.5">
      <c r="A391" s="34"/>
    </row>
    <row r="392" spans="1:1" ht="22.5">
      <c r="A392" s="34"/>
    </row>
    <row r="393" spans="1:1" ht="22.5">
      <c r="A393" s="34"/>
    </row>
    <row r="394" spans="1:1" ht="22.5">
      <c r="A394" s="34"/>
    </row>
    <row r="395" spans="1:1" ht="22.5">
      <c r="A395" s="34"/>
    </row>
    <row r="396" spans="1:1" ht="22.5">
      <c r="A396" s="34"/>
    </row>
    <row r="397" spans="1:1" ht="22.5">
      <c r="A397" s="34"/>
    </row>
    <row r="398" spans="1:1" ht="22.5">
      <c r="A398" s="34"/>
    </row>
    <row r="399" spans="1:1" ht="22.5">
      <c r="A399" s="34"/>
    </row>
    <row r="400" spans="1:1" ht="22.5">
      <c r="A400" s="34"/>
    </row>
    <row r="401" spans="1:4" ht="22.5">
      <c r="A401" s="34"/>
    </row>
    <row r="402" spans="1:4" ht="22.5">
      <c r="A402" s="34"/>
    </row>
    <row r="403" spans="1:4" ht="22.5">
      <c r="A403" s="34"/>
    </row>
    <row r="404" spans="1:4" ht="22.5">
      <c r="A404" s="34"/>
    </row>
    <row r="405" spans="1:4" ht="22.5">
      <c r="A405" s="34"/>
    </row>
    <row r="406" spans="1:4" ht="22.5">
      <c r="A406" s="34"/>
      <c r="D406" s="108"/>
    </row>
    <row r="407" spans="1:4" ht="22.5">
      <c r="A407" s="34"/>
      <c r="D407" s="108"/>
    </row>
    <row r="408" spans="1:4" ht="22.5">
      <c r="A408" s="34"/>
      <c r="D408" s="108"/>
    </row>
    <row r="409" spans="1:4" ht="22.5">
      <c r="A409" s="34"/>
      <c r="D409" s="108"/>
    </row>
    <row r="410" spans="1:4" ht="22.5">
      <c r="A410" s="34"/>
      <c r="D410" s="108"/>
    </row>
    <row r="411" spans="1:4" ht="22.5">
      <c r="A411" s="34"/>
      <c r="D411" s="108"/>
    </row>
    <row r="412" spans="1:4" ht="22.5">
      <c r="A412" s="34"/>
      <c r="D412" s="108"/>
    </row>
    <row r="413" spans="1:4" ht="22.5">
      <c r="A413" s="34"/>
      <c r="D413" s="108"/>
    </row>
    <row r="414" spans="1:4" ht="22.5">
      <c r="A414" s="34"/>
      <c r="D414" s="108"/>
    </row>
    <row r="415" spans="1:4" ht="22.5">
      <c r="A415" s="34"/>
      <c r="D415" s="108"/>
    </row>
    <row r="416" spans="1:4" ht="22.5">
      <c r="A416" s="34"/>
      <c r="D416" s="108"/>
    </row>
    <row r="417" spans="1:4" ht="22.5">
      <c r="A417" s="34"/>
      <c r="D417" s="108"/>
    </row>
    <row r="418" spans="1:4" ht="22.5">
      <c r="A418" s="34"/>
      <c r="D418" s="108"/>
    </row>
    <row r="419" spans="1:4" ht="22.5">
      <c r="A419" s="34"/>
      <c r="D419" s="108"/>
    </row>
    <row r="420" spans="1:4" ht="22.5">
      <c r="A420" s="34"/>
      <c r="D420" s="108"/>
    </row>
    <row r="421" spans="1:4" ht="22.5">
      <c r="A421" s="34"/>
    </row>
    <row r="422" spans="1:4" ht="22.5">
      <c r="A422" s="34"/>
    </row>
    <row r="423" spans="1:4" ht="22.5">
      <c r="A423" s="34"/>
    </row>
    <row r="424" spans="1:4" ht="22.5">
      <c r="A424" s="34"/>
    </row>
    <row r="425" spans="1:4" ht="22.5">
      <c r="A425" s="34"/>
    </row>
    <row r="426" spans="1:4" ht="22.5">
      <c r="A426" s="34"/>
    </row>
    <row r="427" spans="1:4" ht="22.5">
      <c r="A427" s="34"/>
    </row>
    <row r="428" spans="1:4" ht="22.5">
      <c r="A428" s="34"/>
    </row>
    <row r="429" spans="1:4" ht="22.5">
      <c r="A429" s="34"/>
    </row>
    <row r="430" spans="1:4" ht="22.5">
      <c r="A430" s="34"/>
    </row>
    <row r="431" spans="1:4" ht="22.5">
      <c r="A431" s="34"/>
    </row>
    <row r="432" spans="1:4" ht="22.5">
      <c r="A432" s="34"/>
    </row>
    <row r="433" spans="1:1" ht="22.5">
      <c r="A433" s="34"/>
    </row>
    <row r="434" spans="1:1" ht="22.5">
      <c r="A434" s="34"/>
    </row>
    <row r="435" spans="1:1" ht="22.5">
      <c r="A435" s="34"/>
    </row>
    <row r="436" spans="1:1" ht="22.5">
      <c r="A436" s="34"/>
    </row>
    <row r="437" spans="1:1" ht="22.5">
      <c r="A437" s="34"/>
    </row>
    <row r="438" spans="1:1" ht="22.5">
      <c r="A438" s="34"/>
    </row>
    <row r="439" spans="1:1" ht="22.5">
      <c r="A439" s="34"/>
    </row>
    <row r="440" spans="1:1" ht="22.5">
      <c r="A440" s="34"/>
    </row>
    <row r="441" spans="1:1" ht="22.5">
      <c r="A441" s="34"/>
    </row>
  </sheetData>
  <sortState xmlns:xlrd2="http://schemas.microsoft.com/office/spreadsheetml/2017/richdata2" ref="A290:U298">
    <sortCondition descending="1" ref="S290:S298"/>
  </sortState>
  <mergeCells count="144">
    <mergeCell ref="C285:K285"/>
    <mergeCell ref="M285:U285"/>
    <mergeCell ref="A286:A288"/>
    <mergeCell ref="C286:C287"/>
    <mergeCell ref="E286:E287"/>
    <mergeCell ref="G286:G287"/>
    <mergeCell ref="I286:K287"/>
    <mergeCell ref="M286:M287"/>
    <mergeCell ref="O286:O287"/>
    <mergeCell ref="Q286:Q287"/>
    <mergeCell ref="S286:U287"/>
    <mergeCell ref="A279:U279"/>
    <mergeCell ref="A280:U280"/>
    <mergeCell ref="A281:U281"/>
    <mergeCell ref="A283:U283"/>
    <mergeCell ref="C284:U284"/>
    <mergeCell ref="C213:K213"/>
    <mergeCell ref="M213:U213"/>
    <mergeCell ref="A214:A216"/>
    <mergeCell ref="C214:C215"/>
    <mergeCell ref="E214:E215"/>
    <mergeCell ref="G214:G215"/>
    <mergeCell ref="I214:K215"/>
    <mergeCell ref="M214:M215"/>
    <mergeCell ref="O214:O215"/>
    <mergeCell ref="Q214:Q215"/>
    <mergeCell ref="S214:U215"/>
    <mergeCell ref="A238:U238"/>
    <mergeCell ref="A239:U239"/>
    <mergeCell ref="A240:U240"/>
    <mergeCell ref="A242:U242"/>
    <mergeCell ref="C243:U243"/>
    <mergeCell ref="C244:K244"/>
    <mergeCell ref="M244:U244"/>
    <mergeCell ref="A245:A247"/>
    <mergeCell ref="A207:U207"/>
    <mergeCell ref="A208:U208"/>
    <mergeCell ref="A209:U209"/>
    <mergeCell ref="A211:U211"/>
    <mergeCell ref="C212:U212"/>
    <mergeCell ref="C176:K176"/>
    <mergeCell ref="M176:U176"/>
    <mergeCell ref="A177:A179"/>
    <mergeCell ref="C177:C178"/>
    <mergeCell ref="E177:E178"/>
    <mergeCell ref="G177:G178"/>
    <mergeCell ref="I177:K178"/>
    <mergeCell ref="M177:M178"/>
    <mergeCell ref="O177:O178"/>
    <mergeCell ref="Q177:Q178"/>
    <mergeCell ref="S177:U178"/>
    <mergeCell ref="A170:U170"/>
    <mergeCell ref="A171:U171"/>
    <mergeCell ref="A172:U172"/>
    <mergeCell ref="A174:U174"/>
    <mergeCell ref="C175:U175"/>
    <mergeCell ref="C144:K144"/>
    <mergeCell ref="M144:U144"/>
    <mergeCell ref="A145:A147"/>
    <mergeCell ref="C145:C146"/>
    <mergeCell ref="E145:E146"/>
    <mergeCell ref="G145:G146"/>
    <mergeCell ref="I145:K146"/>
    <mergeCell ref="M145:M146"/>
    <mergeCell ref="O145:O146"/>
    <mergeCell ref="Q145:Q146"/>
    <mergeCell ref="S145:U146"/>
    <mergeCell ref="A138:U138"/>
    <mergeCell ref="A139:U139"/>
    <mergeCell ref="A140:U140"/>
    <mergeCell ref="A142:U142"/>
    <mergeCell ref="C143:U143"/>
    <mergeCell ref="A107:U107"/>
    <mergeCell ref="A108:U108"/>
    <mergeCell ref="A109:U109"/>
    <mergeCell ref="A111:U111"/>
    <mergeCell ref="C112:U112"/>
    <mergeCell ref="C113:K113"/>
    <mergeCell ref="M113:U113"/>
    <mergeCell ref="A114:A116"/>
    <mergeCell ref="C114:C115"/>
    <mergeCell ref="E114:E115"/>
    <mergeCell ref="G114:G115"/>
    <mergeCell ref="I114:K115"/>
    <mergeCell ref="M114:M115"/>
    <mergeCell ref="O114:O115"/>
    <mergeCell ref="Q114:Q115"/>
    <mergeCell ref="S114:U115"/>
    <mergeCell ref="M40:M41"/>
    <mergeCell ref="O40:O41"/>
    <mergeCell ref="Q40:Q41"/>
    <mergeCell ref="S40:U41"/>
    <mergeCell ref="A69:U69"/>
    <mergeCell ref="A40:A42"/>
    <mergeCell ref="C40:C41"/>
    <mergeCell ref="E40:E41"/>
    <mergeCell ref="G40:G41"/>
    <mergeCell ref="I40:K41"/>
    <mergeCell ref="A73:U73"/>
    <mergeCell ref="A76:A78"/>
    <mergeCell ref="C76:C77"/>
    <mergeCell ref="E76:E77"/>
    <mergeCell ref="G76:G77"/>
    <mergeCell ref="I76:K77"/>
    <mergeCell ref="M76:M77"/>
    <mergeCell ref="O76:O77"/>
    <mergeCell ref="A70:U70"/>
    <mergeCell ref="A71:U71"/>
    <mergeCell ref="C74:U74"/>
    <mergeCell ref="C75:K75"/>
    <mergeCell ref="M75:U75"/>
    <mergeCell ref="O8:O9"/>
    <mergeCell ref="C7:K7"/>
    <mergeCell ref="M7:U7"/>
    <mergeCell ref="C6:U6"/>
    <mergeCell ref="A33:U33"/>
    <mergeCell ref="A34:U34"/>
    <mergeCell ref="C38:U38"/>
    <mergeCell ref="C39:K39"/>
    <mergeCell ref="M39:U39"/>
    <mergeCell ref="C245:C246"/>
    <mergeCell ref="E245:E246"/>
    <mergeCell ref="G245:G246"/>
    <mergeCell ref="I245:K246"/>
    <mergeCell ref="M245:M246"/>
    <mergeCell ref="O245:O246"/>
    <mergeCell ref="Q245:Q246"/>
    <mergeCell ref="S245:U246"/>
    <mergeCell ref="A1:U1"/>
    <mergeCell ref="A2:U2"/>
    <mergeCell ref="A3:U3"/>
    <mergeCell ref="Q76:Q77"/>
    <mergeCell ref="S76:U77"/>
    <mergeCell ref="A35:U35"/>
    <mergeCell ref="A37:U37"/>
    <mergeCell ref="Q8:Q9"/>
    <mergeCell ref="I8:K9"/>
    <mergeCell ref="S8:U9"/>
    <mergeCell ref="A5:U5"/>
    <mergeCell ref="A8:A10"/>
    <mergeCell ref="C8:C9"/>
    <mergeCell ref="E8:E9"/>
    <mergeCell ref="G8:G9"/>
    <mergeCell ref="M8:M9"/>
  </mergeCells>
  <pageMargins left="0.7" right="0.7" top="0.75" bottom="0.75" header="0.3" footer="0.3"/>
  <pageSetup paperSize="9" scale="31" fitToHeight="0" orientation="landscape" horizontalDpi="4294967295" verticalDpi="4294967295" r:id="rId1"/>
  <headerFooter differentOddEven="1" differentFirst="1"/>
  <rowBreaks count="8" manualBreakCount="8">
    <brk id="31" max="21" man="1"/>
    <brk id="67" max="21" man="1"/>
    <brk id="105" max="21" man="1"/>
    <brk id="136" max="21" man="1"/>
    <brk id="168" max="21" man="1"/>
    <brk id="205" max="21" man="1"/>
    <brk id="236" max="21" man="1"/>
    <brk id="277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U32"/>
  <sheetViews>
    <sheetView rightToLeft="1" view="pageBreakPreview" topLeftCell="A12" zoomScale="78" zoomScaleNormal="78" zoomScaleSheetLayoutView="78" workbookViewId="0">
      <selection activeCell="A27" sqref="A27"/>
    </sheetView>
  </sheetViews>
  <sheetFormatPr defaultColWidth="9" defaultRowHeight="18"/>
  <cols>
    <col min="1" max="1" width="51.28515625" style="108" bestFit="1" customWidth="1"/>
    <col min="2" max="2" width="1.42578125" style="109" customWidth="1"/>
    <col min="3" max="3" width="28.140625" style="108" customWidth="1"/>
    <col min="4" max="4" width="1.42578125" style="109" customWidth="1"/>
    <col min="5" max="5" width="24.7109375" style="108" customWidth="1"/>
    <col min="6" max="6" width="1.42578125" style="109" customWidth="1"/>
    <col min="7" max="7" width="24.85546875" style="108" customWidth="1"/>
    <col min="8" max="8" width="1.42578125" style="109" customWidth="1"/>
    <col min="9" max="9" width="24.5703125" style="108" customWidth="1"/>
    <col min="10" max="10" width="1.42578125" style="109" customWidth="1"/>
    <col min="11" max="11" width="26.42578125" style="109" bestFit="1" customWidth="1"/>
    <col min="12" max="12" width="1.42578125" style="109" customWidth="1"/>
    <col min="13" max="13" width="25.85546875" style="108" bestFit="1" customWidth="1"/>
    <col min="14" max="14" width="1.42578125" style="109" customWidth="1"/>
    <col min="15" max="15" width="24" style="108" bestFit="1" customWidth="1"/>
    <col min="16" max="16" width="1.42578125" style="109" customWidth="1"/>
    <col min="17" max="17" width="25.28515625" style="108" customWidth="1"/>
    <col min="18" max="18" width="1.42578125" style="109" customWidth="1"/>
    <col min="19" max="19" width="26.85546875" style="108" bestFit="1" customWidth="1"/>
    <col min="20" max="20" width="1.42578125" style="103" customWidth="1"/>
    <col min="21" max="21" width="26.42578125" style="103" bestFit="1" customWidth="1"/>
    <col min="22" max="22" width="1.42578125" style="103" customWidth="1"/>
    <col min="23" max="23" width="37.28515625" style="103" bestFit="1" customWidth="1"/>
    <col min="24" max="16384" width="9" style="103"/>
  </cols>
  <sheetData>
    <row r="1" spans="1:21" ht="39.6" customHeight="1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</row>
    <row r="2" spans="1:21" ht="39.6" customHeight="1">
      <c r="A2" s="275" t="s">
        <v>84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</row>
    <row r="3" spans="1:21" ht="39.6" customHeight="1">
      <c r="A3" s="275" t="str">
        <f>درآمدها!A3</f>
        <v>دوره یک ماهه منتهی به 30 دی 1404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</row>
    <row r="4" spans="1:21" ht="39.6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21" ht="39.6" customHeight="1">
      <c r="A5" s="276" t="s">
        <v>235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21" ht="39.6" customHeight="1">
      <c r="C6" s="280" t="s">
        <v>167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</row>
    <row r="7" spans="1:21" ht="39.6" customHeight="1" thickBot="1">
      <c r="A7" s="138"/>
      <c r="B7" s="138"/>
      <c r="C7" s="274" t="s">
        <v>406</v>
      </c>
      <c r="D7" s="274"/>
      <c r="E7" s="274"/>
      <c r="F7" s="274"/>
      <c r="G7" s="274"/>
      <c r="H7" s="274"/>
      <c r="I7" s="274"/>
      <c r="J7" s="274"/>
      <c r="K7" s="274"/>
      <c r="L7" s="114"/>
      <c r="M7" s="274" t="s">
        <v>407</v>
      </c>
      <c r="N7" s="274"/>
      <c r="O7" s="274"/>
      <c r="P7" s="274"/>
      <c r="Q7" s="274"/>
      <c r="R7" s="274"/>
      <c r="S7" s="274"/>
      <c r="T7" s="274"/>
      <c r="U7" s="274"/>
    </row>
    <row r="8" spans="1:21" ht="20.25" customHeight="1">
      <c r="A8" s="281" t="s">
        <v>198</v>
      </c>
      <c r="C8" s="273" t="s">
        <v>157</v>
      </c>
      <c r="D8" s="131"/>
      <c r="E8" s="273" t="s">
        <v>158</v>
      </c>
      <c r="F8" s="131"/>
      <c r="G8" s="273" t="s">
        <v>159</v>
      </c>
      <c r="H8" s="131"/>
      <c r="I8" s="273" t="s">
        <v>30</v>
      </c>
      <c r="J8" s="273"/>
      <c r="K8" s="273"/>
      <c r="L8" s="131"/>
      <c r="M8" s="273" t="s">
        <v>157</v>
      </c>
      <c r="N8" s="131"/>
      <c r="O8" s="273" t="s">
        <v>158</v>
      </c>
      <c r="P8" s="131"/>
      <c r="Q8" s="273" t="s">
        <v>159</v>
      </c>
      <c r="R8" s="131"/>
      <c r="S8" s="273" t="s">
        <v>30</v>
      </c>
      <c r="T8" s="273"/>
      <c r="U8" s="273"/>
    </row>
    <row r="9" spans="1:21" ht="20.25" customHeight="1" thickBot="1">
      <c r="A9" s="281"/>
      <c r="C9" s="277"/>
      <c r="D9" s="131"/>
      <c r="E9" s="277"/>
      <c r="F9" s="131"/>
      <c r="G9" s="277"/>
      <c r="H9" s="131"/>
      <c r="I9" s="274"/>
      <c r="J9" s="274"/>
      <c r="K9" s="274"/>
      <c r="L9" s="131"/>
      <c r="M9" s="277"/>
      <c r="N9" s="131"/>
      <c r="O9" s="277"/>
      <c r="P9" s="131"/>
      <c r="Q9" s="277"/>
      <c r="R9" s="131"/>
      <c r="S9" s="274"/>
      <c r="T9" s="274"/>
      <c r="U9" s="274"/>
    </row>
    <row r="10" spans="1:21" ht="27" thickBot="1">
      <c r="A10" s="279"/>
      <c r="C10" s="132" t="s">
        <v>193</v>
      </c>
      <c r="D10" s="131"/>
      <c r="E10" s="132" t="s">
        <v>194</v>
      </c>
      <c r="F10" s="131"/>
      <c r="G10" s="132" t="s">
        <v>195</v>
      </c>
      <c r="H10" s="114"/>
      <c r="I10" s="137" t="s">
        <v>81</v>
      </c>
      <c r="J10" s="131"/>
      <c r="K10" s="137" t="s">
        <v>160</v>
      </c>
      <c r="L10" s="131"/>
      <c r="M10" s="183" t="s">
        <v>193</v>
      </c>
      <c r="N10" s="184"/>
      <c r="O10" s="183" t="s">
        <v>194</v>
      </c>
      <c r="P10" s="184"/>
      <c r="Q10" s="183" t="s">
        <v>195</v>
      </c>
      <c r="R10" s="114"/>
      <c r="S10" s="137" t="s">
        <v>81</v>
      </c>
      <c r="T10" s="131"/>
      <c r="U10" s="137" t="s">
        <v>160</v>
      </c>
    </row>
    <row r="11" spans="1:21" ht="40.15" customHeight="1">
      <c r="A11" s="34" t="s">
        <v>304</v>
      </c>
      <c r="B11" s="35"/>
      <c r="C11" s="36">
        <v>44855796522</v>
      </c>
      <c r="D11" s="36"/>
      <c r="E11" s="36">
        <v>0</v>
      </c>
      <c r="F11" s="36"/>
      <c r="G11" s="36">
        <v>0</v>
      </c>
      <c r="H11" s="36"/>
      <c r="I11" s="36">
        <f t="shared" ref="I11:I24" si="0">C11+E11+G11</f>
        <v>44855796522</v>
      </c>
      <c r="J11" s="32"/>
      <c r="K11" s="51">
        <f t="shared" ref="K11:K24" si="1">I11/$I$25*100</f>
        <v>11.961338572994409</v>
      </c>
      <c r="L11" s="32"/>
      <c r="M11" s="36">
        <v>133055455495</v>
      </c>
      <c r="N11" s="36"/>
      <c r="O11" s="36">
        <v>-724934296</v>
      </c>
      <c r="P11" s="36"/>
      <c r="Q11" s="36">
        <v>0</v>
      </c>
      <c r="R11" s="36"/>
      <c r="S11" s="36">
        <f>M11+O11+Q11</f>
        <v>132330521199</v>
      </c>
      <c r="T11" s="139"/>
      <c r="U11" s="143">
        <f t="shared" ref="U11:U24" si="2">S11/$S$25*100</f>
        <v>14.610778390069695</v>
      </c>
    </row>
    <row r="12" spans="1:21" ht="40.15" customHeight="1">
      <c r="A12" s="34" t="s">
        <v>298</v>
      </c>
      <c r="B12" s="35"/>
      <c r="C12" s="36">
        <v>43375489547</v>
      </c>
      <c r="D12" s="36"/>
      <c r="E12" s="36">
        <v>149630359216</v>
      </c>
      <c r="F12" s="36"/>
      <c r="G12" s="36">
        <v>0</v>
      </c>
      <c r="H12" s="36"/>
      <c r="I12" s="36">
        <f t="shared" si="0"/>
        <v>193005848763</v>
      </c>
      <c r="J12" s="32"/>
      <c r="K12" s="51">
        <f t="shared" si="1"/>
        <v>51.467334940538088</v>
      </c>
      <c r="L12" s="32"/>
      <c r="M12" s="36">
        <v>119509551826</v>
      </c>
      <c r="N12" s="36"/>
      <c r="O12" s="36">
        <v>232558386376</v>
      </c>
      <c r="P12" s="36"/>
      <c r="Q12" s="36">
        <v>0</v>
      </c>
      <c r="R12" s="36"/>
      <c r="S12" s="36">
        <f t="shared" ref="S12:S24" si="3">M12+O12+Q12</f>
        <v>352067938202</v>
      </c>
      <c r="T12" s="139"/>
      <c r="U12" s="143">
        <f t="shared" si="2"/>
        <v>38.872261491229182</v>
      </c>
    </row>
    <row r="13" spans="1:21" ht="40.15" customHeight="1">
      <c r="A13" s="34" t="s">
        <v>297</v>
      </c>
      <c r="B13" s="35"/>
      <c r="C13" s="36">
        <v>26657662056</v>
      </c>
      <c r="D13" s="36"/>
      <c r="E13" s="36">
        <v>0</v>
      </c>
      <c r="F13" s="36"/>
      <c r="G13" s="36">
        <v>0</v>
      </c>
      <c r="H13" s="36"/>
      <c r="I13" s="36">
        <f t="shared" si="0"/>
        <v>26657662056</v>
      </c>
      <c r="J13" s="32"/>
      <c r="K13" s="51">
        <f t="shared" si="1"/>
        <v>7.1085867633605249</v>
      </c>
      <c r="L13" s="32"/>
      <c r="M13" s="36">
        <v>82031456054</v>
      </c>
      <c r="N13" s="36"/>
      <c r="O13" s="36">
        <v>-397988750</v>
      </c>
      <c r="P13" s="36"/>
      <c r="Q13" s="36">
        <v>0</v>
      </c>
      <c r="R13" s="36"/>
      <c r="S13" s="36">
        <f t="shared" si="3"/>
        <v>81633467304</v>
      </c>
      <c r="T13" s="139"/>
      <c r="U13" s="143">
        <f t="shared" si="2"/>
        <v>9.0132532478891019</v>
      </c>
    </row>
    <row r="14" spans="1:21" ht="40.15" customHeight="1">
      <c r="A14" s="34" t="s">
        <v>300</v>
      </c>
      <c r="B14" s="35"/>
      <c r="C14" s="36">
        <v>26566745763</v>
      </c>
      <c r="D14" s="36"/>
      <c r="E14" s="36">
        <v>0</v>
      </c>
      <c r="F14" s="36"/>
      <c r="G14" s="36">
        <v>0</v>
      </c>
      <c r="H14" s="36"/>
      <c r="I14" s="36">
        <f t="shared" si="0"/>
        <v>26566745763</v>
      </c>
      <c r="J14" s="40"/>
      <c r="K14" s="51">
        <f t="shared" si="1"/>
        <v>7.084342838456835</v>
      </c>
      <c r="L14" s="40"/>
      <c r="M14" s="36">
        <v>79288339136</v>
      </c>
      <c r="N14" s="36"/>
      <c r="O14" s="36">
        <v>0</v>
      </c>
      <c r="P14" s="36"/>
      <c r="Q14" s="36">
        <v>0</v>
      </c>
      <c r="R14" s="36"/>
      <c r="S14" s="36">
        <f t="shared" si="3"/>
        <v>79288339136</v>
      </c>
      <c r="U14" s="143">
        <f t="shared" si="2"/>
        <v>8.7543247131224966</v>
      </c>
    </row>
    <row r="15" spans="1:21" ht="40.15" customHeight="1">
      <c r="A15" s="34" t="s">
        <v>294</v>
      </c>
      <c r="B15" s="35"/>
      <c r="C15" s="36">
        <v>34522294949</v>
      </c>
      <c r="D15" s="36"/>
      <c r="E15" s="36">
        <v>-228811855</v>
      </c>
      <c r="F15" s="36"/>
      <c r="G15" s="36">
        <v>21811855</v>
      </c>
      <c r="H15" s="36"/>
      <c r="I15" s="36">
        <f t="shared" si="0"/>
        <v>34315294949</v>
      </c>
      <c r="J15" s="32"/>
      <c r="K15" s="51">
        <f t="shared" si="1"/>
        <v>9.15058683476596</v>
      </c>
      <c r="L15" s="32"/>
      <c r="M15" s="36">
        <v>77876011889</v>
      </c>
      <c r="N15" s="36"/>
      <c r="O15" s="36">
        <v>-569561855</v>
      </c>
      <c r="P15" s="36"/>
      <c r="Q15" s="36">
        <v>21811855</v>
      </c>
      <c r="R15" s="36"/>
      <c r="S15" s="36">
        <f t="shared" si="3"/>
        <v>77328261889</v>
      </c>
      <c r="T15" s="139"/>
      <c r="U15" s="143">
        <f t="shared" si="2"/>
        <v>8.5379101322393129</v>
      </c>
    </row>
    <row r="16" spans="1:21" ht="40.15" customHeight="1">
      <c r="A16" s="34" t="s">
        <v>296</v>
      </c>
      <c r="B16" s="35"/>
      <c r="C16" s="36">
        <v>24449793136</v>
      </c>
      <c r="D16" s="36"/>
      <c r="E16" s="36">
        <v>398750000</v>
      </c>
      <c r="F16" s="36"/>
      <c r="G16" s="36">
        <v>199375000</v>
      </c>
      <c r="H16" s="36"/>
      <c r="I16" s="36">
        <f t="shared" si="0"/>
        <v>25047918136</v>
      </c>
      <c r="J16" s="32"/>
      <c r="K16" s="51">
        <f t="shared" si="1"/>
        <v>6.6793291526190552</v>
      </c>
      <c r="L16" s="32"/>
      <c r="M16" s="36">
        <v>76028719228</v>
      </c>
      <c r="N16" s="36"/>
      <c r="O16" s="36">
        <v>0</v>
      </c>
      <c r="P16" s="36"/>
      <c r="Q16" s="36">
        <v>199375000</v>
      </c>
      <c r="R16" s="36"/>
      <c r="S16" s="36">
        <f t="shared" si="3"/>
        <v>76228094228</v>
      </c>
      <c r="T16" s="139"/>
      <c r="U16" s="143">
        <f t="shared" si="2"/>
        <v>8.4164392444868223</v>
      </c>
    </row>
    <row r="17" spans="1:21" ht="40.15" customHeight="1">
      <c r="A17" s="34" t="s">
        <v>303</v>
      </c>
      <c r="B17" s="35"/>
      <c r="C17" s="36">
        <v>13962864931</v>
      </c>
      <c r="D17" s="36"/>
      <c r="E17" s="36">
        <v>0</v>
      </c>
      <c r="F17" s="36"/>
      <c r="G17" s="36">
        <v>0</v>
      </c>
      <c r="H17" s="36"/>
      <c r="I17" s="36">
        <f t="shared" si="0"/>
        <v>13962864931</v>
      </c>
      <c r="J17" s="40"/>
      <c r="K17" s="51">
        <f t="shared" si="1"/>
        <v>3.7233661608654565</v>
      </c>
      <c r="L17" s="40"/>
      <c r="M17" s="36">
        <v>41325255108</v>
      </c>
      <c r="N17" s="36"/>
      <c r="O17" s="36">
        <v>-181250000</v>
      </c>
      <c r="P17" s="36"/>
      <c r="Q17" s="36">
        <v>0</v>
      </c>
      <c r="R17" s="36"/>
      <c r="S17" s="36">
        <f t="shared" si="3"/>
        <v>41144005108</v>
      </c>
      <c r="U17" s="143">
        <f t="shared" si="2"/>
        <v>4.5427610748156431</v>
      </c>
    </row>
    <row r="18" spans="1:21" ht="40.15" customHeight="1">
      <c r="A18" s="34" t="s">
        <v>295</v>
      </c>
      <c r="B18" s="35"/>
      <c r="C18" s="36">
        <v>6731124955</v>
      </c>
      <c r="D18" s="36"/>
      <c r="E18" s="36">
        <v>0</v>
      </c>
      <c r="F18" s="36"/>
      <c r="G18" s="36">
        <v>0</v>
      </c>
      <c r="H18" s="36"/>
      <c r="I18" s="36">
        <f t="shared" si="0"/>
        <v>6731124955</v>
      </c>
      <c r="J18" s="32"/>
      <c r="K18" s="51">
        <f t="shared" si="1"/>
        <v>1.7949355670096769</v>
      </c>
      <c r="L18" s="32"/>
      <c r="M18" s="36">
        <v>19773073015</v>
      </c>
      <c r="N18" s="36"/>
      <c r="O18" s="36">
        <v>-157723750</v>
      </c>
      <c r="P18" s="36"/>
      <c r="Q18" s="36">
        <v>90625000</v>
      </c>
      <c r="R18" s="36"/>
      <c r="S18" s="36">
        <f t="shared" si="3"/>
        <v>19705974265</v>
      </c>
      <c r="T18" s="139"/>
      <c r="U18" s="143">
        <f t="shared" si="2"/>
        <v>2.1757612706244469</v>
      </c>
    </row>
    <row r="19" spans="1:21" ht="40.15" customHeight="1">
      <c r="A19" s="34" t="s">
        <v>299</v>
      </c>
      <c r="B19" s="35"/>
      <c r="C19" s="36">
        <v>0</v>
      </c>
      <c r="D19" s="36"/>
      <c r="E19" s="36">
        <v>0</v>
      </c>
      <c r="F19" s="36"/>
      <c r="G19" s="36">
        <v>0</v>
      </c>
      <c r="H19" s="36"/>
      <c r="I19" s="36">
        <f t="shared" si="0"/>
        <v>0</v>
      </c>
      <c r="J19" s="40"/>
      <c r="K19" s="51">
        <f t="shared" si="1"/>
        <v>0</v>
      </c>
      <c r="L19" s="40"/>
      <c r="M19" s="36">
        <v>15703946039</v>
      </c>
      <c r="N19" s="36"/>
      <c r="O19" s="36">
        <v>0</v>
      </c>
      <c r="P19" s="36"/>
      <c r="Q19" s="36">
        <v>106031250</v>
      </c>
      <c r="R19" s="36"/>
      <c r="S19" s="36">
        <f t="shared" si="3"/>
        <v>15809977289</v>
      </c>
      <c r="U19" s="143">
        <f t="shared" si="2"/>
        <v>1.7455993706413324</v>
      </c>
    </row>
    <row r="20" spans="1:21" ht="40.15" customHeight="1">
      <c r="A20" s="34" t="s">
        <v>302</v>
      </c>
      <c r="B20" s="35"/>
      <c r="C20" s="36">
        <v>0</v>
      </c>
      <c r="D20" s="36"/>
      <c r="E20" s="36">
        <v>0</v>
      </c>
      <c r="F20" s="36"/>
      <c r="G20" s="36">
        <v>0</v>
      </c>
      <c r="H20" s="36"/>
      <c r="I20" s="36">
        <f t="shared" si="0"/>
        <v>0</v>
      </c>
      <c r="J20" s="32"/>
      <c r="K20" s="51">
        <f t="shared" si="1"/>
        <v>0</v>
      </c>
      <c r="L20" s="32"/>
      <c r="M20" s="36">
        <v>11378928450</v>
      </c>
      <c r="N20" s="36"/>
      <c r="O20" s="36">
        <v>0</v>
      </c>
      <c r="P20" s="36"/>
      <c r="Q20" s="36">
        <v>90625000</v>
      </c>
      <c r="R20" s="36"/>
      <c r="S20" s="36">
        <f t="shared" si="3"/>
        <v>11469553450</v>
      </c>
      <c r="T20" s="139"/>
      <c r="U20" s="143">
        <f t="shared" si="2"/>
        <v>1.2663677447397199</v>
      </c>
    </row>
    <row r="21" spans="1:21" ht="40.15" customHeight="1">
      <c r="A21" s="34" t="s">
        <v>292</v>
      </c>
      <c r="C21" s="32">
        <v>3590649472</v>
      </c>
      <c r="D21" s="36"/>
      <c r="E21" s="32">
        <v>0</v>
      </c>
      <c r="F21" s="36"/>
      <c r="G21" s="32">
        <v>0</v>
      </c>
      <c r="H21" s="36"/>
      <c r="I21" s="36">
        <f t="shared" si="0"/>
        <v>3590649472</v>
      </c>
      <c r="J21" s="36"/>
      <c r="K21" s="51">
        <f t="shared" si="1"/>
        <v>0.95748994247534613</v>
      </c>
      <c r="L21" s="36"/>
      <c r="M21" s="32">
        <v>10684061919</v>
      </c>
      <c r="N21" s="36"/>
      <c r="O21" s="36">
        <v>-72500000</v>
      </c>
      <c r="P21" s="36"/>
      <c r="Q21" s="32">
        <v>0</v>
      </c>
      <c r="R21" s="36"/>
      <c r="S21" s="36">
        <f t="shared" si="3"/>
        <v>10611561919</v>
      </c>
      <c r="U21" s="143">
        <f t="shared" si="2"/>
        <v>1.1716358264610487</v>
      </c>
    </row>
    <row r="22" spans="1:21" ht="40.15" customHeight="1">
      <c r="A22" s="34" t="s">
        <v>293</v>
      </c>
      <c r="B22" s="35"/>
      <c r="C22" s="36">
        <v>0</v>
      </c>
      <c r="D22" s="36"/>
      <c r="E22" s="36">
        <v>0</v>
      </c>
      <c r="F22" s="36"/>
      <c r="G22" s="36">
        <v>0</v>
      </c>
      <c r="H22" s="36"/>
      <c r="I22" s="36">
        <f t="shared" si="0"/>
        <v>0</v>
      </c>
      <c r="J22" s="32"/>
      <c r="K22" s="51">
        <f t="shared" si="1"/>
        <v>0</v>
      </c>
      <c r="L22" s="32"/>
      <c r="M22" s="36">
        <v>4067021511</v>
      </c>
      <c r="N22" s="36"/>
      <c r="O22" s="36">
        <v>0</v>
      </c>
      <c r="P22" s="36"/>
      <c r="Q22" s="36">
        <v>135937500</v>
      </c>
      <c r="R22" s="36"/>
      <c r="S22" s="36">
        <f>M22+O22+Q22</f>
        <v>4202959011</v>
      </c>
      <c r="T22" s="139"/>
      <c r="U22" s="143">
        <f>S22/$S$25*100</f>
        <v>0.46405396227466494</v>
      </c>
    </row>
    <row r="23" spans="1:21" ht="40.15" customHeight="1">
      <c r="A23" s="34" t="s">
        <v>301</v>
      </c>
      <c r="B23" s="35"/>
      <c r="C23" s="36">
        <v>0</v>
      </c>
      <c r="D23" s="36"/>
      <c r="E23" s="36">
        <v>0</v>
      </c>
      <c r="F23" s="36"/>
      <c r="G23" s="36">
        <v>0</v>
      </c>
      <c r="H23" s="36"/>
      <c r="I23" s="36">
        <f t="shared" si="0"/>
        <v>0</v>
      </c>
      <c r="J23" s="32"/>
      <c r="K23" s="51">
        <f t="shared" si="1"/>
        <v>0</v>
      </c>
      <c r="L23" s="32"/>
      <c r="M23" s="36">
        <v>3520932697</v>
      </c>
      <c r="N23" s="36"/>
      <c r="O23" s="36">
        <v>0</v>
      </c>
      <c r="P23" s="36"/>
      <c r="Q23" s="36">
        <v>90625000</v>
      </c>
      <c r="R23" s="36"/>
      <c r="S23" s="36">
        <f>M23+O23+Q23</f>
        <v>3611557697</v>
      </c>
      <c r="T23" s="139"/>
      <c r="U23" s="143">
        <f>S23/$S$25*100</f>
        <v>0.39875660335732305</v>
      </c>
    </row>
    <row r="24" spans="1:21" ht="40.15" customHeight="1" thickBot="1">
      <c r="A24" s="34" t="s">
        <v>417</v>
      </c>
      <c r="B24" s="35"/>
      <c r="C24" s="36">
        <v>272589322</v>
      </c>
      <c r="D24" s="36"/>
      <c r="E24" s="36">
        <v>0</v>
      </c>
      <c r="F24" s="36"/>
      <c r="G24" s="36">
        <v>0</v>
      </c>
      <c r="H24" s="36"/>
      <c r="I24" s="36">
        <f t="shared" si="0"/>
        <v>272589322</v>
      </c>
      <c r="J24" s="32"/>
      <c r="K24" s="51">
        <f t="shared" si="1"/>
        <v>7.2689226914649283E-2</v>
      </c>
      <c r="L24" s="32"/>
      <c r="M24" s="36">
        <v>272589322</v>
      </c>
      <c r="N24" s="36"/>
      <c r="O24" s="36">
        <v>0</v>
      </c>
      <c r="P24" s="36"/>
      <c r="Q24" s="36">
        <v>0</v>
      </c>
      <c r="R24" s="36"/>
      <c r="S24" s="36">
        <f t="shared" si="3"/>
        <v>272589322</v>
      </c>
      <c r="T24" s="139"/>
      <c r="U24" s="143">
        <f t="shared" si="2"/>
        <v>3.0096928049214444E-2</v>
      </c>
    </row>
    <row r="25" spans="1:21" ht="40.15" customHeight="1" thickBot="1">
      <c r="C25" s="140">
        <f>SUM(C11:C24)</f>
        <v>224985010653</v>
      </c>
      <c r="D25" s="141"/>
      <c r="E25" s="140">
        <f>SUM(E11:E24)</f>
        <v>149800297361</v>
      </c>
      <c r="F25" s="141"/>
      <c r="G25" s="140">
        <f>SUM(G11:G24)</f>
        <v>221186855</v>
      </c>
      <c r="H25" s="141"/>
      <c r="I25" s="140">
        <f>SUM(I11:I24)</f>
        <v>375006494869</v>
      </c>
      <c r="J25" s="141"/>
      <c r="K25" s="140">
        <f>SUM(K11:K24)</f>
        <v>100</v>
      </c>
      <c r="L25" s="141"/>
      <c r="M25" s="140">
        <f>SUM(M11:M24)</f>
        <v>674515341689</v>
      </c>
      <c r="N25" s="141"/>
      <c r="O25" s="140">
        <f>SUM(O11:O24)</f>
        <v>230454427725</v>
      </c>
      <c r="P25" s="141"/>
      <c r="Q25" s="140">
        <f>SUM(Q11:Q24)</f>
        <v>735030605</v>
      </c>
      <c r="R25" s="141"/>
      <c r="S25" s="140">
        <f>SUM(S11:S24)</f>
        <v>905704800019</v>
      </c>
      <c r="T25" s="142"/>
      <c r="U25" s="140">
        <f>SUM(U11:U24)</f>
        <v>100.00000000000001</v>
      </c>
    </row>
    <row r="26" spans="1:21" ht="18.75" thickTop="1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</row>
    <row r="27" spans="1:21" ht="22.5" hidden="1">
      <c r="A27" s="103"/>
      <c r="B27" s="103"/>
      <c r="C27" s="36">
        <f>'سود اوراق'!G23</f>
        <v>224985010653</v>
      </c>
      <c r="D27" s="36"/>
      <c r="E27" s="36">
        <f>'درآمد ناشی از تغییر قیمت  '!I210</f>
        <v>149800297361</v>
      </c>
      <c r="F27" s="36"/>
      <c r="G27" s="36">
        <f>'درآمد ناشی ازفروش'!I236</f>
        <v>221186855</v>
      </c>
      <c r="H27" s="36"/>
      <c r="I27" s="36">
        <f>C27+E27+G27</f>
        <v>375006494869</v>
      </c>
      <c r="J27" s="36"/>
      <c r="K27" s="36"/>
      <c r="L27" s="36"/>
      <c r="M27" s="36">
        <f>'سود اوراق'!I23</f>
        <v>674515341689</v>
      </c>
      <c r="N27" s="36"/>
      <c r="O27" s="36">
        <f>'درآمد ناشی از تغییر قیمت  '!Q210</f>
        <v>230454427725</v>
      </c>
      <c r="P27" s="36"/>
      <c r="Q27" s="36">
        <f>'درآمد ناشی ازفروش'!Q236</f>
        <v>735030605</v>
      </c>
      <c r="R27" s="36"/>
      <c r="S27" s="36">
        <f>M27+O27+Q27</f>
        <v>905704800019</v>
      </c>
      <c r="T27" s="36"/>
      <c r="U27" s="36"/>
    </row>
    <row r="28" spans="1:21" ht="22.5" hidden="1">
      <c r="C28" s="36">
        <f>C27-C25</f>
        <v>0</v>
      </c>
      <c r="D28" s="36"/>
      <c r="E28" s="36">
        <f>E27-E25</f>
        <v>0</v>
      </c>
      <c r="F28" s="36"/>
      <c r="G28" s="36">
        <f>G27-G25</f>
        <v>0</v>
      </c>
      <c r="H28" s="36"/>
      <c r="I28" s="36">
        <f>I27-I25</f>
        <v>0</v>
      </c>
      <c r="J28" s="36"/>
      <c r="K28" s="36"/>
      <c r="L28" s="36"/>
      <c r="M28" s="36">
        <f>M27-M25</f>
        <v>0</v>
      </c>
      <c r="N28" s="36"/>
      <c r="O28" s="36">
        <f>O27-O25</f>
        <v>0</v>
      </c>
      <c r="P28" s="36"/>
      <c r="Q28" s="36">
        <f>Q27-Q25</f>
        <v>0</v>
      </c>
      <c r="R28" s="36"/>
      <c r="S28" s="36">
        <f>S27-S25</f>
        <v>0</v>
      </c>
      <c r="T28" s="36"/>
      <c r="U28" s="36"/>
    </row>
    <row r="29" spans="1:21" ht="22.5" hidden="1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22.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ht="22.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ht="22.5"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</sheetData>
  <sortState xmlns:xlrd2="http://schemas.microsoft.com/office/spreadsheetml/2017/richdata2" ref="A11:U24">
    <sortCondition descending="1" ref="S11:S24"/>
  </sortState>
  <mergeCells count="16">
    <mergeCell ref="A1:U1"/>
    <mergeCell ref="A2:U2"/>
    <mergeCell ref="A3:U3"/>
    <mergeCell ref="A5:U5"/>
    <mergeCell ref="C6:U6"/>
    <mergeCell ref="A8:A10"/>
    <mergeCell ref="I8:K9"/>
    <mergeCell ref="S8:U9"/>
    <mergeCell ref="M7:U7"/>
    <mergeCell ref="C7:K7"/>
    <mergeCell ref="C8:C9"/>
    <mergeCell ref="E8:E9"/>
    <mergeCell ref="G8:G9"/>
    <mergeCell ref="M8:M9"/>
    <mergeCell ref="O8:O9"/>
    <mergeCell ref="Q8:Q9"/>
  </mergeCells>
  <pageMargins left="0.7" right="0.7" top="0.75" bottom="0.75" header="0.3" footer="0.3"/>
  <pageSetup paperSize="9" scale="43" orientation="landscape" horizontalDpi="4294967295" verticalDpi="4294967295" r:id="rId1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pageSetUpPr fitToPage="1"/>
  </sheetPr>
  <dimension ref="A1:J20"/>
  <sheetViews>
    <sheetView rightToLeft="1" view="pageBreakPreview" zoomScale="64" zoomScaleNormal="100" zoomScaleSheetLayoutView="64" workbookViewId="0">
      <selection activeCell="A19" sqref="A19:XFD20"/>
    </sheetView>
  </sheetViews>
  <sheetFormatPr defaultColWidth="9" defaultRowHeight="18"/>
  <cols>
    <col min="1" max="1" width="43.85546875" style="108" customWidth="1"/>
    <col min="2" max="2" width="1.42578125" style="109" customWidth="1"/>
    <col min="3" max="3" width="46.42578125" style="108" customWidth="1"/>
    <col min="4" max="4" width="1.42578125" style="109" customWidth="1"/>
    <col min="5" max="5" width="41.5703125" style="108" customWidth="1"/>
    <col min="6" max="6" width="1.42578125" style="109" customWidth="1"/>
    <col min="7" max="7" width="44.28515625" style="108" customWidth="1"/>
    <col min="8" max="8" width="1.42578125" style="109" customWidth="1"/>
    <col min="9" max="9" width="39.140625" style="108" customWidth="1"/>
    <col min="10" max="10" width="1.42578125" style="103" customWidth="1"/>
    <col min="11" max="11" width="9" style="103" customWidth="1"/>
    <col min="12" max="12" width="12" style="103" bestFit="1" customWidth="1"/>
    <col min="13" max="16384" width="9" style="103"/>
  </cols>
  <sheetData>
    <row r="1" spans="1:10" ht="39" customHeight="1">
      <c r="A1" s="275" t="s">
        <v>0</v>
      </c>
      <c r="B1" s="275"/>
      <c r="C1" s="275"/>
      <c r="D1" s="275"/>
      <c r="E1" s="275"/>
      <c r="F1" s="275"/>
      <c r="G1" s="275"/>
      <c r="H1" s="275"/>
      <c r="I1" s="275"/>
    </row>
    <row r="2" spans="1:10" ht="39" customHeight="1">
      <c r="A2" s="275" t="s">
        <v>84</v>
      </c>
      <c r="B2" s="275"/>
      <c r="C2" s="275"/>
      <c r="D2" s="275"/>
      <c r="E2" s="275"/>
      <c r="F2" s="275"/>
      <c r="G2" s="275"/>
      <c r="H2" s="275"/>
      <c r="I2" s="275"/>
    </row>
    <row r="3" spans="1:10" ht="39" customHeight="1">
      <c r="A3" s="275" t="str">
        <f>درآمدها!A3</f>
        <v>دوره یک ماهه منتهی به 30 دی 1404</v>
      </c>
      <c r="B3" s="275"/>
      <c r="C3" s="275"/>
      <c r="D3" s="275"/>
      <c r="E3" s="275"/>
      <c r="F3" s="275"/>
      <c r="G3" s="275"/>
      <c r="H3" s="275"/>
      <c r="I3" s="275"/>
    </row>
    <row r="4" spans="1:10" ht="39" customHeight="1">
      <c r="A4" s="104"/>
      <c r="B4" s="104"/>
      <c r="C4" s="104"/>
      <c r="D4" s="104"/>
      <c r="E4" s="104"/>
      <c r="F4" s="104"/>
      <c r="G4" s="104"/>
      <c r="H4" s="104"/>
      <c r="I4" s="104"/>
    </row>
    <row r="5" spans="1:10" ht="39" customHeight="1">
      <c r="A5" s="276" t="s">
        <v>236</v>
      </c>
      <c r="B5" s="276"/>
      <c r="C5" s="276"/>
      <c r="D5" s="276"/>
      <c r="E5" s="276"/>
      <c r="F5" s="276"/>
      <c r="G5" s="276"/>
      <c r="H5" s="276"/>
      <c r="I5" s="276"/>
    </row>
    <row r="6" spans="1:10" ht="39" customHeight="1">
      <c r="A6" s="109"/>
      <c r="C6" s="284" t="s">
        <v>167</v>
      </c>
      <c r="D6" s="284"/>
      <c r="E6" s="284"/>
      <c r="F6" s="284"/>
      <c r="G6" s="284"/>
      <c r="H6" s="284"/>
      <c r="I6" s="284"/>
    </row>
    <row r="7" spans="1:10" ht="37.5" customHeight="1" thickBot="1">
      <c r="A7" s="110"/>
      <c r="B7" s="110"/>
      <c r="C7" s="279" t="s">
        <v>406</v>
      </c>
      <c r="D7" s="279"/>
      <c r="E7" s="279"/>
      <c r="G7" s="274" t="s">
        <v>407</v>
      </c>
      <c r="H7" s="274"/>
      <c r="I7" s="274"/>
      <c r="J7" s="111"/>
    </row>
    <row r="8" spans="1:10" ht="59.25" customHeight="1">
      <c r="A8" s="273" t="s">
        <v>161</v>
      </c>
      <c r="B8" s="112"/>
      <c r="C8" s="113" t="s">
        <v>162</v>
      </c>
      <c r="D8" s="107"/>
      <c r="E8" s="282" t="s">
        <v>163</v>
      </c>
      <c r="F8" s="107"/>
      <c r="G8" s="113" t="s">
        <v>162</v>
      </c>
      <c r="H8" s="107"/>
      <c r="I8" s="282" t="s">
        <v>163</v>
      </c>
      <c r="J8" s="108"/>
    </row>
    <row r="9" spans="1:10" ht="25.5" customHeight="1" thickBot="1">
      <c r="A9" s="274"/>
      <c r="B9" s="112"/>
      <c r="C9" s="106" t="s">
        <v>196</v>
      </c>
      <c r="D9" s="114"/>
      <c r="E9" s="283"/>
      <c r="F9" s="107"/>
      <c r="G9" s="106" t="s">
        <v>196</v>
      </c>
      <c r="H9" s="114"/>
      <c r="I9" s="283"/>
      <c r="J9" s="108"/>
    </row>
    <row r="10" spans="1:10" ht="39.75" customHeight="1">
      <c r="A10" s="34" t="s">
        <v>172</v>
      </c>
      <c r="B10" s="35"/>
      <c r="C10" s="36">
        <v>25329385150</v>
      </c>
      <c r="D10" s="32"/>
      <c r="E10" s="47">
        <f t="shared" ref="E10:E16" si="0">C10/$C$17*100</f>
        <v>48.020227455103701</v>
      </c>
      <c r="F10" s="32"/>
      <c r="G10" s="36">
        <v>68539043678</v>
      </c>
      <c r="H10" s="32"/>
      <c r="I10" s="47">
        <f t="shared" ref="I10:I16" si="1">G10/$G$17*100</f>
        <v>43.030908836437042</v>
      </c>
    </row>
    <row r="11" spans="1:10" ht="39.75" customHeight="1">
      <c r="A11" s="34" t="s">
        <v>170</v>
      </c>
      <c r="B11" s="35"/>
      <c r="C11" s="36">
        <v>20712574760</v>
      </c>
      <c r="D11" s="32"/>
      <c r="E11" s="47">
        <f t="shared" si="0"/>
        <v>39.267536312702013</v>
      </c>
      <c r="F11" s="32"/>
      <c r="G11" s="36">
        <v>63846386629</v>
      </c>
      <c r="H11" s="32"/>
      <c r="I11" s="47">
        <f t="shared" si="1"/>
        <v>40.084715151201848</v>
      </c>
    </row>
    <row r="12" spans="1:10" ht="39.75" customHeight="1">
      <c r="A12" s="34" t="s">
        <v>176</v>
      </c>
      <c r="B12" s="35"/>
      <c r="C12" s="36">
        <v>3901417928</v>
      </c>
      <c r="D12" s="32"/>
      <c r="E12" s="47">
        <f t="shared" si="0"/>
        <v>7.3964281087170178</v>
      </c>
      <c r="F12" s="32"/>
      <c r="G12" s="36">
        <v>18473634549</v>
      </c>
      <c r="H12" s="32"/>
      <c r="I12" s="47">
        <f t="shared" si="1"/>
        <v>11.598313041692403</v>
      </c>
    </row>
    <row r="13" spans="1:10" ht="39.75" customHeight="1">
      <c r="A13" s="34" t="s">
        <v>171</v>
      </c>
      <c r="B13" s="35"/>
      <c r="C13" s="36">
        <v>2802747911</v>
      </c>
      <c r="D13" s="32"/>
      <c r="E13" s="47">
        <f t="shared" si="0"/>
        <v>5.313535697313867</v>
      </c>
      <c r="F13" s="32"/>
      <c r="G13" s="36">
        <v>8408227913</v>
      </c>
      <c r="H13" s="32"/>
      <c r="I13" s="47">
        <f t="shared" si="1"/>
        <v>5.2789427658213013</v>
      </c>
    </row>
    <row r="14" spans="1:10" ht="39.75" customHeight="1">
      <c r="A14" s="34" t="s">
        <v>173</v>
      </c>
      <c r="B14" s="35"/>
      <c r="C14" s="36">
        <v>228272</v>
      </c>
      <c r="D14" s="32"/>
      <c r="E14" s="47">
        <f t="shared" si="0"/>
        <v>4.3276507884880232E-4</v>
      </c>
      <c r="F14" s="32"/>
      <c r="G14" s="36">
        <v>5202165</v>
      </c>
      <c r="H14" s="32"/>
      <c r="I14" s="47">
        <f t="shared" si="1"/>
        <v>3.2660783672264345E-3</v>
      </c>
    </row>
    <row r="15" spans="1:10" ht="39.75" customHeight="1">
      <c r="A15" s="34" t="s">
        <v>175</v>
      </c>
      <c r="B15" s="35"/>
      <c r="C15" s="49">
        <v>5721</v>
      </c>
      <c r="D15" s="32"/>
      <c r="E15" s="47">
        <f t="shared" si="0"/>
        <v>1.0846047767987305E-5</v>
      </c>
      <c r="F15" s="32"/>
      <c r="G15" s="36">
        <v>3247705</v>
      </c>
      <c r="H15" s="32"/>
      <c r="I15" s="47">
        <f t="shared" si="1"/>
        <v>2.0390085750131202E-3</v>
      </c>
    </row>
    <row r="16" spans="1:10" ht="39.75" customHeight="1" thickBot="1">
      <c r="A16" s="34" t="s">
        <v>174</v>
      </c>
      <c r="B16" s="35"/>
      <c r="C16" s="49">
        <v>964651</v>
      </c>
      <c r="D16" s="32"/>
      <c r="E16" s="47">
        <f t="shared" si="0"/>
        <v>1.8288150367832062E-3</v>
      </c>
      <c r="F16" s="32"/>
      <c r="G16" s="36">
        <v>2891095</v>
      </c>
      <c r="H16" s="32"/>
      <c r="I16" s="47">
        <f t="shared" si="1"/>
        <v>1.8151179051599689E-3</v>
      </c>
    </row>
    <row r="17" spans="1:10" ht="39.75" customHeight="1" thickBot="1">
      <c r="A17" s="38"/>
      <c r="B17" s="35"/>
      <c r="C17" s="41">
        <f>SUM(C10:C16)</f>
        <v>52747324393</v>
      </c>
      <c r="D17" s="42"/>
      <c r="E17" s="41">
        <f>SUM(E10:E16)</f>
        <v>100.00000000000001</v>
      </c>
      <c r="F17" s="42"/>
      <c r="G17" s="41">
        <f>SUM(G10:G16)</f>
        <v>159278633734</v>
      </c>
      <c r="H17" s="42"/>
      <c r="I17" s="41">
        <f>SUM(I10:I16)</f>
        <v>99.999999999999986</v>
      </c>
    </row>
    <row r="18" spans="1:10" ht="18.75" thickTop="1">
      <c r="A18" s="115" t="s">
        <v>31</v>
      </c>
      <c r="B18" s="116"/>
      <c r="C18" s="117"/>
      <c r="D18" s="118"/>
      <c r="E18" s="119"/>
      <c r="F18" s="120"/>
      <c r="G18" s="117"/>
      <c r="H18" s="118"/>
      <c r="I18" s="119"/>
      <c r="J18" s="108"/>
    </row>
    <row r="19" spans="1:10" ht="22.5" hidden="1">
      <c r="C19" s="36">
        <f>'سود سپرده بانکی'!C18</f>
        <v>52747324393</v>
      </c>
      <c r="D19" s="36"/>
      <c r="E19" s="36"/>
      <c r="F19" s="36"/>
      <c r="G19" s="36">
        <f>'سود سپرده بانکی'!I18</f>
        <v>159278633734</v>
      </c>
      <c r="H19" s="36"/>
      <c r="I19" s="36"/>
    </row>
    <row r="20" spans="1:10" ht="22.5" hidden="1">
      <c r="C20" s="36">
        <f>C19-C17</f>
        <v>0</v>
      </c>
      <c r="D20" s="36"/>
      <c r="E20" s="36"/>
      <c r="F20" s="36"/>
      <c r="G20" s="36">
        <f>G19-G17</f>
        <v>0</v>
      </c>
      <c r="H20" s="36"/>
      <c r="I20" s="36"/>
    </row>
  </sheetData>
  <sortState xmlns:xlrd2="http://schemas.microsoft.com/office/spreadsheetml/2017/richdata2" ref="A10:I16">
    <sortCondition descending="1" ref="G10:G16"/>
  </sortState>
  <mergeCells count="10">
    <mergeCell ref="A5:I5"/>
    <mergeCell ref="A1:I1"/>
    <mergeCell ref="A2:I2"/>
    <mergeCell ref="A3:I3"/>
    <mergeCell ref="C6:I6"/>
    <mergeCell ref="A8:A9"/>
    <mergeCell ref="E8:E9"/>
    <mergeCell ref="I8:I9"/>
    <mergeCell ref="C7:E7"/>
    <mergeCell ref="G7:I7"/>
  </mergeCells>
  <pageMargins left="0.7" right="0.7" top="0.75" bottom="0.75" header="0.3" footer="0.3"/>
  <pageSetup paperSize="9" scale="64" fitToHeight="0" orientation="landscape" horizontalDpi="4294967295" verticalDpi="4294967295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 پرتفوی</vt:lpstr>
      <vt:lpstr> سهام</vt:lpstr>
      <vt:lpstr>اوراق</vt:lpstr>
      <vt:lpstr>تعدیل قیمت</vt:lpstr>
      <vt:lpstr>سپرده</vt:lpstr>
      <vt:lpstr>درآمدها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درآمد سود ترجیجی</vt:lpstr>
      <vt:lpstr>سود سهام</vt:lpstr>
      <vt:lpstr>سود اوراق</vt:lpstr>
      <vt:lpstr>سود سپرده بانکی</vt:lpstr>
      <vt:lpstr>درآمد ناشی از تغییر قیمت  </vt:lpstr>
      <vt:lpstr>درآمد ناشی ازفروش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ترجیجی'!Print_Area</vt:lpstr>
      <vt:lpstr>'درآمد ناشی از تغییر قیمت 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اوراق'!Print_Area</vt:lpstr>
      <vt:lpstr>'سود سپرده بانکی'!Print_Area</vt:lpstr>
      <vt:lpstr>'سود سهام'!Print_Area</vt:lpstr>
      <vt:lpstr>'صورت وضعیت پرتفوی'!Print_Area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Hamid Reza MusaZadeh</cp:lastModifiedBy>
  <cp:lastPrinted>2025-12-29T10:08:42Z</cp:lastPrinted>
  <dcterms:created xsi:type="dcterms:W3CDTF">2017-11-22T14:26:20Z</dcterms:created>
  <dcterms:modified xsi:type="dcterms:W3CDTF">2026-01-29T12:35:08Z</dcterms:modified>
</cp:coreProperties>
</file>