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Y:\AF\حسابداری صندوق\9-گیتی\عملیات حسابداری\گزارش پرتفوی\1405\02\1405.02.31\"/>
    </mc:Choice>
  </mc:AlternateContent>
  <xr:revisionPtr revIDLastSave="0" documentId="13_ncr:1_{5A5F724C-BBFA-463B-B271-7700AE6DD427}" xr6:coauthVersionLast="47" xr6:coauthVersionMax="47" xr10:uidLastSave="{00000000-0000-0000-0000-000000000000}"/>
  <bookViews>
    <workbookView xWindow="-120" yWindow="-120" windowWidth="29040" windowHeight="15840" tabRatio="929" firstSheet="3" activeTab="15" xr2:uid="{00000000-000D-0000-FFFF-FFFF00000000}"/>
  </bookViews>
  <sheets>
    <sheet name="صورت وضعیت پرتفوی" sheetId="25" r:id="rId1"/>
    <sheet name=" سهام" sheetId="1" r:id="rId2"/>
    <sheet name="اوراق" sheetId="3" r:id="rId3"/>
    <sheet name="تعدیل قیمت" sheetId="17" r:id="rId4"/>
    <sheet name="سپرده" sheetId="2" r:id="rId5"/>
    <sheet name="درآمدها" sheetId="11" r:id="rId6"/>
    <sheet name="درآمد سرمایه گذاری در سهام" sheetId="5" r:id="rId7"/>
    <sheet name="درآمد سرمایه گذاری در اوراق بها" sheetId="6" r:id="rId8"/>
    <sheet name="درآمد سپرده بانکی" sheetId="7" r:id="rId9"/>
    <sheet name="سایر درآمدها" sheetId="8" r:id="rId10"/>
    <sheet name="درآمد سود ترجیجی" sheetId="26" r:id="rId11"/>
    <sheet name="سود سهام" sheetId="27" r:id="rId12"/>
    <sheet name="سود اوراق" sheetId="13" r:id="rId13"/>
    <sheet name="سود سپرده بانکی" sheetId="24" r:id="rId14"/>
    <sheet name="درآمد ناشی از تغییر قیمت  " sheetId="14" r:id="rId15"/>
    <sheet name="درآمد ناشی ازفروش" sheetId="15" r:id="rId16"/>
  </sheets>
  <externalReferences>
    <externalReference r:id="rId17"/>
  </externalReferences>
  <definedNames>
    <definedName name="_xlnm._FilterDatabase" localSheetId="1" hidden="1">' سهام'!$A$9:$Y$10</definedName>
    <definedName name="_xlnm._FilterDatabase" localSheetId="8" hidden="1">'درآمد سپرده بانکی'!$A$8:$I$16</definedName>
    <definedName name="_xlnm._FilterDatabase" localSheetId="14" hidden="1">'درآمد ناشی از تغییر قیمت  '!#REF!</definedName>
    <definedName name="_xlnm._FilterDatabase" localSheetId="15" hidden="1">'درآمد ناشی ازفروش'!$A$261:$Q$283</definedName>
    <definedName name="_xlnm._FilterDatabase" localSheetId="4" hidden="1">سپرده!$A$8:$K$15</definedName>
    <definedName name="_xlnm._FilterDatabase" localSheetId="13" hidden="1">'سود سپرده بانکی'!$A$8:$M$15</definedName>
    <definedName name="_xlnm.Print_Area" localSheetId="1">' سهام'!$A$1:$Z$42</definedName>
    <definedName name="_xlnm.Print_Area" localSheetId="2">اوراق!$A$1:$AJ$25</definedName>
    <definedName name="_xlnm.Print_Area" localSheetId="3">'تعدیل قیمت'!$A$1:$J$23</definedName>
    <definedName name="_xlnm.Print_Area" localSheetId="8">'درآمد سپرده بانکی'!$A$1:$J$18</definedName>
    <definedName name="_xlnm.Print_Area" localSheetId="7">'درآمد سرمایه گذاری در اوراق بها'!$A$1:$V$31</definedName>
    <definedName name="_xlnm.Print_Area" localSheetId="6">'درآمد سرمایه گذاری در سهام'!$A$1:$Y$304</definedName>
    <definedName name="_xlnm.Print_Area" localSheetId="10">'درآمد سود ترجیجی'!$A$1:$I$23</definedName>
    <definedName name="_xlnm.Print_Area" localSheetId="14">'درآمد ناشی از تغییر قیمت  '!$A$1:$R$94</definedName>
    <definedName name="_xlnm.Print_Area" localSheetId="15">'درآمد ناشی ازفروش'!$A$1:$Q$311</definedName>
    <definedName name="_xlnm.Print_Area" localSheetId="5">درآمدها!$A$1:$J$13</definedName>
    <definedName name="_xlnm.Print_Area" localSheetId="9">'سایر درآمدها'!$A$1:$F$13</definedName>
    <definedName name="_xlnm.Print_Area" localSheetId="4">سپرده!$A$1:$L$17</definedName>
    <definedName name="_xlnm.Print_Area" localSheetId="12">'سود اوراق'!$A$1:$N$28</definedName>
    <definedName name="_xlnm.Print_Area" localSheetId="13">'سود سپرده بانکی'!$A$1:$N$17</definedName>
    <definedName name="_xlnm.Print_Area" localSheetId="11">'سود سهام'!$A$1:$N$16</definedName>
    <definedName name="_xlnm.Print_Area" localSheetId="0">'صورت وضعیت پرتفوی'!$A$1:$H$26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2" i="15" l="1"/>
  <c r="Q33" i="5"/>
  <c r="Q45" i="5" s="1"/>
  <c r="Q71" i="5" s="1"/>
  <c r="Q83" i="5" s="1"/>
  <c r="Q284" i="15"/>
  <c r="Q59" i="15" l="1"/>
  <c r="Q69" i="15" s="1"/>
  <c r="Q88" i="15" s="1"/>
  <c r="Q30" i="6"/>
  <c r="Q99" i="15" l="1"/>
  <c r="Q116" i="15" s="1"/>
  <c r="Q126" i="15" s="1"/>
  <c r="Q145" i="15" s="1"/>
  <c r="Q155" i="15" s="1"/>
  <c r="Q170" i="15" s="1"/>
  <c r="Q180" i="15" s="1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278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44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13" i="5"/>
  <c r="S182" i="5"/>
  <c r="S184" i="5"/>
  <c r="S185" i="5"/>
  <c r="S186" i="5"/>
  <c r="S187" i="5"/>
  <c r="S189" i="5"/>
  <c r="S190" i="5"/>
  <c r="S191" i="5"/>
  <c r="S192" i="5"/>
  <c r="S193" i="5"/>
  <c r="S194" i="5"/>
  <c r="S195" i="5"/>
  <c r="S196" i="5"/>
  <c r="S197" i="5"/>
  <c r="S198" i="5"/>
  <c r="S199" i="5"/>
  <c r="S181" i="5"/>
  <c r="S150" i="5"/>
  <c r="S151" i="5"/>
  <c r="S152" i="5"/>
  <c r="S153" i="5"/>
  <c r="S154" i="5"/>
  <c r="S155" i="5"/>
  <c r="S156" i="5"/>
  <c r="S157" i="5"/>
  <c r="S158" i="5"/>
  <c r="S159" i="5"/>
  <c r="S161" i="5"/>
  <c r="S165" i="5"/>
  <c r="S167" i="5"/>
  <c r="S119" i="5"/>
  <c r="S121" i="5"/>
  <c r="S122" i="5"/>
  <c r="S123" i="5"/>
  <c r="S124" i="5"/>
  <c r="S126" i="5"/>
  <c r="S128" i="5"/>
  <c r="S130" i="5"/>
  <c r="S131" i="5"/>
  <c r="S132" i="5"/>
  <c r="S133" i="5"/>
  <c r="S135" i="5"/>
  <c r="S118" i="5"/>
  <c r="S85" i="5"/>
  <c r="S86" i="5"/>
  <c r="S87" i="5"/>
  <c r="S88" i="5"/>
  <c r="S89" i="5"/>
  <c r="S92" i="5"/>
  <c r="S93" i="5"/>
  <c r="S94" i="5"/>
  <c r="S95" i="5"/>
  <c r="S96" i="5"/>
  <c r="S97" i="5"/>
  <c r="S98" i="5"/>
  <c r="S99" i="5"/>
  <c r="S100" i="5"/>
  <c r="S101" i="5"/>
  <c r="S103" i="5"/>
  <c r="S104" i="5"/>
  <c r="S84" i="5"/>
  <c r="S47" i="5"/>
  <c r="S48" i="5"/>
  <c r="S49" i="5"/>
  <c r="S50" i="5"/>
  <c r="S51" i="5"/>
  <c r="S52" i="5"/>
  <c r="S53" i="5"/>
  <c r="S54" i="5"/>
  <c r="S55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46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11" i="5"/>
  <c r="S166" i="5"/>
  <c r="S188" i="5"/>
  <c r="Q90" i="5"/>
  <c r="Q102" i="5"/>
  <c r="S102" i="5" s="1"/>
  <c r="Q120" i="5"/>
  <c r="Q91" i="5"/>
  <c r="S91" i="5" s="1"/>
  <c r="Q125" i="5"/>
  <c r="S125" i="5" s="1"/>
  <c r="Q164" i="5"/>
  <c r="S164" i="5" s="1"/>
  <c r="Q127" i="5"/>
  <c r="S127" i="5" s="1"/>
  <c r="Q129" i="5"/>
  <c r="S129" i="5" s="1"/>
  <c r="Q149" i="5"/>
  <c r="Q134" i="5"/>
  <c r="S134" i="5" s="1"/>
  <c r="Q160" i="5"/>
  <c r="S160" i="5" s="1"/>
  <c r="Q162" i="5"/>
  <c r="S162" i="5" s="1"/>
  <c r="Q163" i="5"/>
  <c r="S163" i="5" s="1"/>
  <c r="Q183" i="5"/>
  <c r="Q105" i="5" l="1"/>
  <c r="Q117" i="5" s="1"/>
  <c r="Q136" i="5" s="1"/>
  <c r="Q148" i="5" s="1"/>
  <c r="Q168" i="5" s="1"/>
  <c r="Q180" i="5" s="1"/>
  <c r="Q200" i="5" s="1"/>
  <c r="Q212" i="5" s="1"/>
  <c r="Q231" i="5" s="1"/>
  <c r="Q243" i="5" s="1"/>
  <c r="Q265" i="5" s="1"/>
  <c r="Q277" i="5" s="1"/>
  <c r="Q303" i="5" s="1"/>
  <c r="Q190" i="15"/>
  <c r="Q200" i="15" s="1"/>
  <c r="Q220" i="15" s="1"/>
  <c r="Q230" i="15" s="1"/>
  <c r="Q251" i="15" s="1"/>
  <c r="S120" i="5"/>
  <c r="S90" i="5"/>
  <c r="S149" i="5"/>
  <c r="S183" i="5"/>
  <c r="I30" i="15"/>
  <c r="Q30" i="15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11" i="6"/>
  <c r="I12" i="6"/>
  <c r="S26" i="6"/>
  <c r="S18" i="6"/>
  <c r="S19" i="6"/>
  <c r="S20" i="6"/>
  <c r="S21" i="6"/>
  <c r="S22" i="6"/>
  <c r="S23" i="6"/>
  <c r="S24" i="6"/>
  <c r="S25" i="6"/>
  <c r="C27" i="13"/>
  <c r="C30" i="6" l="1"/>
  <c r="I55" i="5"/>
  <c r="A56" i="5"/>
  <c r="D18" i="26"/>
  <c r="E18" i="26" s="1"/>
  <c r="C18" i="26"/>
  <c r="D15" i="26"/>
  <c r="E15" i="26" s="1"/>
  <c r="C15" i="26"/>
  <c r="D16" i="26"/>
  <c r="E16" i="26" s="1"/>
  <c r="C16" i="26"/>
  <c r="E17" i="26" l="1"/>
  <c r="D10" i="26"/>
  <c r="E10" i="26" s="1"/>
  <c r="D14" i="26"/>
  <c r="E14" i="26" s="1"/>
  <c r="C14" i="26"/>
  <c r="D20" i="26"/>
  <c r="E20" i="26" s="1"/>
  <c r="D19" i="26"/>
  <c r="E19" i="26" s="1"/>
  <c r="D11" i="26"/>
  <c r="E11" i="26" s="1"/>
  <c r="D9" i="26"/>
  <c r="E9" i="26" s="1"/>
  <c r="D8" i="26"/>
  <c r="E8" i="26" s="1"/>
  <c r="K284" i="15"/>
  <c r="M284" i="15"/>
  <c r="O284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295" i="15"/>
  <c r="Q299" i="15"/>
  <c r="Q300" i="15"/>
  <c r="Q304" i="15"/>
  <c r="Q305" i="15"/>
  <c r="Q307" i="15"/>
  <c r="Q297" i="15"/>
  <c r="Q308" i="15"/>
  <c r="Q303" i="15"/>
  <c r="Q298" i="15"/>
  <c r="Q309" i="15"/>
  <c r="Q302" i="15"/>
  <c r="Q306" i="15"/>
  <c r="Q301" i="15"/>
  <c r="Q296" i="15"/>
  <c r="Q295" i="15"/>
  <c r="I86" i="14"/>
  <c r="I87" i="14"/>
  <c r="Q86" i="14"/>
  <c r="Q87" i="14"/>
  <c r="I75" i="14"/>
  <c r="Q75" i="14"/>
  <c r="I14" i="14"/>
  <c r="Q14" i="14"/>
  <c r="M10" i="13"/>
  <c r="M11" i="13"/>
  <c r="M12" i="13"/>
  <c r="G10" i="13"/>
  <c r="G11" i="13"/>
  <c r="G12" i="13"/>
  <c r="I15" i="27"/>
  <c r="E16" i="24"/>
  <c r="G10" i="24"/>
  <c r="G9" i="24"/>
  <c r="I9" i="2"/>
  <c r="I10" i="2"/>
  <c r="C22" i="17"/>
  <c r="I15" i="17"/>
  <c r="I16" i="17"/>
  <c r="I17" i="17"/>
  <c r="AE24" i="3"/>
  <c r="AG24" i="3"/>
  <c r="Q310" i="15" l="1"/>
  <c r="Y24" i="3"/>
  <c r="U24" i="3"/>
  <c r="M24" i="3"/>
  <c r="O24" i="3"/>
  <c r="Q24" i="3"/>
  <c r="S24" i="3"/>
  <c r="W24" i="3"/>
  <c r="AA24" i="3"/>
  <c r="AK9" i="3"/>
  <c r="AI20" i="3" s="1"/>
  <c r="Y40" i="1"/>
  <c r="C41" i="1"/>
  <c r="G41" i="1"/>
  <c r="E41" i="1"/>
  <c r="AI16" i="3" l="1"/>
  <c r="AI15" i="3"/>
  <c r="AI18" i="3"/>
  <c r="AI19" i="3"/>
  <c r="AI17" i="3"/>
  <c r="AI14" i="3"/>
  <c r="AI12" i="3"/>
  <c r="AI11" i="3"/>
  <c r="AI22" i="3"/>
  <c r="AI10" i="3"/>
  <c r="AI23" i="3"/>
  <c r="AI21" i="3"/>
  <c r="AI9" i="3"/>
  <c r="AI13" i="3"/>
  <c r="Q19" i="1"/>
  <c r="Q20" i="1"/>
  <c r="Q37" i="1"/>
  <c r="Q11" i="1"/>
  <c r="G10" i="27"/>
  <c r="G9" i="27"/>
  <c r="G14" i="27"/>
  <c r="G12" i="27"/>
  <c r="G11" i="27"/>
  <c r="G13" i="27"/>
  <c r="Q76" i="14"/>
  <c r="E12" i="8"/>
  <c r="AI24" i="3" l="1"/>
  <c r="E11" i="11"/>
  <c r="M33" i="5"/>
  <c r="O33" i="5"/>
  <c r="C65" i="14"/>
  <c r="E65" i="14"/>
  <c r="G65" i="14"/>
  <c r="K65" i="14"/>
  <c r="M65" i="14"/>
  <c r="O65" i="14"/>
  <c r="I51" i="14"/>
  <c r="I55" i="14"/>
  <c r="I63" i="14"/>
  <c r="I64" i="14"/>
  <c r="I58" i="14"/>
  <c r="I56" i="14"/>
  <c r="I50" i="14"/>
  <c r="I47" i="14"/>
  <c r="I48" i="14"/>
  <c r="I61" i="14"/>
  <c r="I57" i="14"/>
  <c r="I59" i="14"/>
  <c r="I53" i="14"/>
  <c r="I62" i="14"/>
  <c r="I54" i="14"/>
  <c r="I60" i="14"/>
  <c r="I52" i="14"/>
  <c r="I49" i="14"/>
  <c r="Q55" i="14"/>
  <c r="Q63" i="14"/>
  <c r="Q64" i="14"/>
  <c r="Q58" i="14"/>
  <c r="Q56" i="14"/>
  <c r="Q50" i="14"/>
  <c r="Q47" i="14"/>
  <c r="Q48" i="14"/>
  <c r="Q61" i="14"/>
  <c r="Q57" i="14"/>
  <c r="Q59" i="14"/>
  <c r="Q53" i="14"/>
  <c r="Q62" i="14"/>
  <c r="Q54" i="14"/>
  <c r="Q60" i="14"/>
  <c r="Q51" i="14"/>
  <c r="Q52" i="14"/>
  <c r="Q49" i="14"/>
  <c r="Q90" i="14"/>
  <c r="I90" i="14"/>
  <c r="Q65" i="14" l="1"/>
  <c r="I16" i="24"/>
  <c r="K16" i="24"/>
  <c r="M9" i="2"/>
  <c r="K10" i="2" s="1"/>
  <c r="E16" i="2"/>
  <c r="W41" i="1"/>
  <c r="U41" i="1"/>
  <c r="K7" i="15"/>
  <c r="K39" i="15" s="1"/>
  <c r="K67" i="15" s="1"/>
  <c r="K97" i="15" s="1"/>
  <c r="K124" i="15" s="1"/>
  <c r="K153" i="15" s="1"/>
  <c r="K178" i="15" s="1"/>
  <c r="C7" i="15"/>
  <c r="C39" i="15" s="1"/>
  <c r="C67" i="15" s="1"/>
  <c r="C97" i="15" s="1"/>
  <c r="C124" i="15" s="1"/>
  <c r="C153" i="15" s="1"/>
  <c r="C178" i="15" s="1"/>
  <c r="C7" i="14"/>
  <c r="C45" i="14" s="1"/>
  <c r="C73" i="14" s="1"/>
  <c r="C80" i="14" s="1"/>
  <c r="K7" i="14"/>
  <c r="K45" i="14" s="1"/>
  <c r="K73" i="14" s="1"/>
  <c r="K80" i="14" s="1"/>
  <c r="C7" i="24"/>
  <c r="I7" i="24"/>
  <c r="C7" i="13"/>
  <c r="I7" i="13"/>
  <c r="C7" i="27"/>
  <c r="I7" i="27"/>
  <c r="C7" i="8"/>
  <c r="E7" i="8"/>
  <c r="C7" i="7"/>
  <c r="G7" i="7"/>
  <c r="C7" i="6"/>
  <c r="M7" i="6"/>
  <c r="M41" i="5"/>
  <c r="M79" i="5" s="1"/>
  <c r="M113" i="5" s="1"/>
  <c r="M144" i="5" s="1"/>
  <c r="M176" i="5" s="1"/>
  <c r="M208" i="5" s="1"/>
  <c r="M239" i="5" s="1"/>
  <c r="M273" i="5" s="1"/>
  <c r="C41" i="5"/>
  <c r="C79" i="5" s="1"/>
  <c r="C113" i="5" s="1"/>
  <c r="C144" i="5" s="1"/>
  <c r="C176" i="5" s="1"/>
  <c r="C208" i="5" s="1"/>
  <c r="C239" i="5" s="1"/>
  <c r="C273" i="5" s="1"/>
  <c r="A269" i="5"/>
  <c r="A235" i="5"/>
  <c r="A204" i="5"/>
  <c r="A172" i="5"/>
  <c r="A140" i="5"/>
  <c r="A109" i="5"/>
  <c r="A75" i="5"/>
  <c r="A37" i="5"/>
  <c r="A3" i="5"/>
  <c r="A289" i="15"/>
  <c r="A256" i="15"/>
  <c r="A224" i="15"/>
  <c r="A174" i="15"/>
  <c r="A194" i="15" s="1"/>
  <c r="A149" i="15"/>
  <c r="A120" i="15"/>
  <c r="A93" i="15"/>
  <c r="A63" i="15"/>
  <c r="A35" i="15"/>
  <c r="A3" i="15"/>
  <c r="A69" i="14"/>
  <c r="A41" i="14"/>
  <c r="A3" i="14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Q38" i="1"/>
  <c r="Q39" i="1"/>
  <c r="Q13" i="1"/>
  <c r="Q14" i="1"/>
  <c r="Q15" i="1"/>
  <c r="Q16" i="1"/>
  <c r="Q17" i="1"/>
  <c r="Q18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I22" i="15"/>
  <c r="I23" i="15"/>
  <c r="Q27" i="15"/>
  <c r="Q28" i="15"/>
  <c r="Y105" i="5"/>
  <c r="Y107" i="5" s="1"/>
  <c r="I65" i="14"/>
  <c r="M11" i="27"/>
  <c r="M12" i="27"/>
  <c r="I13" i="2"/>
  <c r="K13" i="2" s="1"/>
  <c r="I12" i="2"/>
  <c r="K12" i="2" s="1"/>
  <c r="Y35" i="1"/>
  <c r="Y36" i="1"/>
  <c r="Y37" i="1"/>
  <c r="Y38" i="1"/>
  <c r="Y39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11" i="1"/>
  <c r="S11" i="6"/>
  <c r="G284" i="15"/>
  <c r="E284" i="15"/>
  <c r="C284" i="15"/>
  <c r="I28" i="15"/>
  <c r="I27" i="15"/>
  <c r="I26" i="5"/>
  <c r="I27" i="5"/>
  <c r="I28" i="5"/>
  <c r="I29" i="5"/>
  <c r="I50" i="5"/>
  <c r="I84" i="14"/>
  <c r="I83" i="14"/>
  <c r="I82" i="14"/>
  <c r="I85" i="14"/>
  <c r="Q82" i="14"/>
  <c r="Q85" i="14"/>
  <c r="Q13" i="14"/>
  <c r="Q26" i="14"/>
  <c r="Q36" i="14"/>
  <c r="Q29" i="14"/>
  <c r="Q24" i="14"/>
  <c r="Q32" i="14"/>
  <c r="Q27" i="14"/>
  <c r="Q34" i="14"/>
  <c r="Q17" i="14"/>
  <c r="Q21" i="14"/>
  <c r="Q19" i="14"/>
  <c r="Q35" i="14"/>
  <c r="Q23" i="14"/>
  <c r="Q33" i="14"/>
  <c r="Q28" i="14"/>
  <c r="Q18" i="14"/>
  <c r="Q25" i="14"/>
  <c r="Q31" i="14"/>
  <c r="Q30" i="14"/>
  <c r="Q22" i="14"/>
  <c r="Q11" i="14"/>
  <c r="Q12" i="14"/>
  <c r="Q20" i="14"/>
  <c r="Q9" i="14"/>
  <c r="Q15" i="14"/>
  <c r="Q16" i="14"/>
  <c r="O56" i="5" s="1"/>
  <c r="S56" i="5" s="1"/>
  <c r="Q10" i="14"/>
  <c r="I13" i="14"/>
  <c r="I26" i="14"/>
  <c r="I36" i="14"/>
  <c r="I29" i="14"/>
  <c r="I24" i="14"/>
  <c r="I32" i="14"/>
  <c r="I27" i="14"/>
  <c r="I34" i="14"/>
  <c r="I17" i="14"/>
  <c r="I21" i="14"/>
  <c r="I19" i="14"/>
  <c r="I35" i="14"/>
  <c r="I23" i="14"/>
  <c r="I33" i="14"/>
  <c r="I28" i="14"/>
  <c r="I18" i="14"/>
  <c r="I25" i="14"/>
  <c r="I31" i="14"/>
  <c r="I30" i="14"/>
  <c r="I22" i="14"/>
  <c r="I11" i="14"/>
  <c r="I12" i="14"/>
  <c r="I20" i="14"/>
  <c r="I9" i="14"/>
  <c r="I15" i="14"/>
  <c r="I16" i="14"/>
  <c r="E56" i="5" s="1"/>
  <c r="I56" i="5" s="1"/>
  <c r="I10" i="14"/>
  <c r="D22" i="26"/>
  <c r="E22" i="26" s="1"/>
  <c r="D21" i="26"/>
  <c r="E21" i="26" s="1"/>
  <c r="D13" i="26"/>
  <c r="E13" i="26" s="1"/>
  <c r="Q31" i="15" l="1"/>
  <c r="C228" i="15"/>
  <c r="C260" i="15" s="1"/>
  <c r="C293" i="15" s="1"/>
  <c r="C198" i="15"/>
  <c r="K228" i="15"/>
  <c r="K260" i="15" s="1"/>
  <c r="K293" i="15" s="1"/>
  <c r="K198" i="15"/>
  <c r="Q37" i="14"/>
  <c r="Q41" i="1"/>
  <c r="I31" i="15"/>
  <c r="M25" i="13"/>
  <c r="I27" i="13"/>
  <c r="G25" i="13"/>
  <c r="M13" i="27"/>
  <c r="C12" i="8"/>
  <c r="I11" i="17"/>
  <c r="I12" i="17"/>
  <c r="I13" i="17"/>
  <c r="I14" i="17"/>
  <c r="I18" i="17"/>
  <c r="I19" i="17"/>
  <c r="I20" i="17"/>
  <c r="I21" i="17"/>
  <c r="I41" i="1"/>
  <c r="E33" i="5"/>
  <c r="I164" i="5"/>
  <c r="I24" i="5"/>
  <c r="I25" i="5"/>
  <c r="I48" i="5"/>
  <c r="I49" i="5"/>
  <c r="I51" i="5"/>
  <c r="I52" i="5"/>
  <c r="I54" i="5"/>
  <c r="S28" i="6"/>
  <c r="I28" i="6"/>
  <c r="C93" i="14"/>
  <c r="E93" i="14"/>
  <c r="G93" i="14"/>
  <c r="K93" i="14"/>
  <c r="M93" i="14"/>
  <c r="O93" i="14"/>
  <c r="O37" i="14"/>
  <c r="M37" i="14"/>
  <c r="K37" i="14"/>
  <c r="G37" i="14"/>
  <c r="E37" i="14"/>
  <c r="C37" i="14"/>
  <c r="E12" i="26"/>
  <c r="K27" i="13"/>
  <c r="E27" i="13"/>
  <c r="M26" i="13"/>
  <c r="G26" i="13"/>
  <c r="K15" i="27"/>
  <c r="M14" i="27"/>
  <c r="M9" i="27"/>
  <c r="M10" i="27"/>
  <c r="E15" i="27"/>
  <c r="C15" i="27"/>
  <c r="C16" i="2"/>
  <c r="C19" i="2" s="1"/>
  <c r="M41" i="1"/>
  <c r="O41" i="1"/>
  <c r="K41" i="1"/>
  <c r="I22" i="17" l="1"/>
  <c r="M15" i="27"/>
  <c r="E45" i="5"/>
  <c r="E71" i="5" s="1"/>
  <c r="G15" i="27"/>
  <c r="Y41" i="1"/>
  <c r="A3" i="6" l="1"/>
  <c r="G33" i="5"/>
  <c r="G45" i="5" s="1"/>
  <c r="G71" i="5" s="1"/>
  <c r="I187" i="5"/>
  <c r="O45" i="5"/>
  <c r="O71" i="5" s="1"/>
  <c r="I92" i="5"/>
  <c r="I93" i="5"/>
  <c r="I94" i="5"/>
  <c r="I248" i="5"/>
  <c r="I250" i="5"/>
  <c r="I252" i="5"/>
  <c r="I278" i="5"/>
  <c r="I279" i="5"/>
  <c r="I280" i="5"/>
  <c r="I281" i="5"/>
  <c r="E83" i="5"/>
  <c r="E105" i="5" s="1"/>
  <c r="E117" i="5" s="1"/>
  <c r="I283" i="5"/>
  <c r="I282" i="5"/>
  <c r="I251" i="5"/>
  <c r="I257" i="5"/>
  <c r="I254" i="5"/>
  <c r="I247" i="5"/>
  <c r="I249" i="5"/>
  <c r="I253" i="5"/>
  <c r="I255" i="5"/>
  <c r="I258" i="5"/>
  <c r="I244" i="5"/>
  <c r="I246" i="5"/>
  <c r="I256" i="5"/>
  <c r="I259" i="5"/>
  <c r="I260" i="5"/>
  <c r="I261" i="5"/>
  <c r="I262" i="5"/>
  <c r="I263" i="5"/>
  <c r="I264" i="5"/>
  <c r="I245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13" i="5"/>
  <c r="I182" i="5"/>
  <c r="I183" i="5"/>
  <c r="I184" i="5"/>
  <c r="I185" i="5"/>
  <c r="I186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181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5" i="5"/>
  <c r="I166" i="5"/>
  <c r="I167" i="5"/>
  <c r="I149" i="5"/>
  <c r="I85" i="5"/>
  <c r="I86" i="5"/>
  <c r="I87" i="5"/>
  <c r="I88" i="5"/>
  <c r="I89" i="5"/>
  <c r="I90" i="5"/>
  <c r="I91" i="5"/>
  <c r="I95" i="5"/>
  <c r="I96" i="5"/>
  <c r="I97" i="5"/>
  <c r="I98" i="5"/>
  <c r="I99" i="5"/>
  <c r="I100" i="5"/>
  <c r="I101" i="5"/>
  <c r="I102" i="5"/>
  <c r="I103" i="5"/>
  <c r="I104" i="5"/>
  <c r="I84" i="5"/>
  <c r="I46" i="5"/>
  <c r="I47" i="5"/>
  <c r="I53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12" i="5"/>
  <c r="I13" i="5"/>
  <c r="I14" i="5"/>
  <c r="I15" i="5"/>
  <c r="I16" i="5"/>
  <c r="I17" i="5"/>
  <c r="I18" i="5"/>
  <c r="I19" i="5"/>
  <c r="I20" i="5"/>
  <c r="I21" i="5"/>
  <c r="I22" i="5"/>
  <c r="I23" i="5"/>
  <c r="I30" i="5"/>
  <c r="I31" i="5"/>
  <c r="I32" i="5"/>
  <c r="I11" i="5"/>
  <c r="S12" i="6"/>
  <c r="S13" i="6"/>
  <c r="S14" i="6"/>
  <c r="S15" i="6"/>
  <c r="S16" i="6"/>
  <c r="S17" i="6"/>
  <c r="S27" i="6"/>
  <c r="S29" i="6"/>
  <c r="O30" i="6"/>
  <c r="G30" i="6"/>
  <c r="E30" i="6"/>
  <c r="I29" i="6"/>
  <c r="I27" i="6"/>
  <c r="I59" i="15"/>
  <c r="I69" i="15" s="1"/>
  <c r="I88" i="15" s="1"/>
  <c r="I99" i="15" s="1"/>
  <c r="I116" i="15" s="1"/>
  <c r="I126" i="15" s="1"/>
  <c r="I145" i="15" s="1"/>
  <c r="I155" i="15" s="1"/>
  <c r="I170" i="15" s="1"/>
  <c r="I180" i="15" s="1"/>
  <c r="I190" i="15" s="1"/>
  <c r="C59" i="15"/>
  <c r="C69" i="15" s="1"/>
  <c r="C88" i="15" s="1"/>
  <c r="E59" i="15"/>
  <c r="E69" i="15" s="1"/>
  <c r="E88" i="15" s="1"/>
  <c r="E99" i="15" s="1"/>
  <c r="E116" i="15" s="1"/>
  <c r="E126" i="15" s="1"/>
  <c r="E145" i="15" s="1"/>
  <c r="E155" i="15" s="1"/>
  <c r="E170" i="15" s="1"/>
  <c r="E180" i="15" s="1"/>
  <c r="E190" i="15" s="1"/>
  <c r="G59" i="15"/>
  <c r="K59" i="15"/>
  <c r="K69" i="15" s="1"/>
  <c r="K88" i="15" s="1"/>
  <c r="K99" i="15" s="1"/>
  <c r="K116" i="15" s="1"/>
  <c r="K126" i="15" s="1"/>
  <c r="K145" i="15" s="1"/>
  <c r="K155" i="15" s="1"/>
  <c r="K170" i="15" s="1"/>
  <c r="K180" i="15" s="1"/>
  <c r="K190" i="15" s="1"/>
  <c r="M59" i="15"/>
  <c r="O59" i="15"/>
  <c r="O69" i="15" s="1"/>
  <c r="O88" i="15" s="1"/>
  <c r="O99" i="15" s="1"/>
  <c r="O116" i="15" s="1"/>
  <c r="O126" i="15" s="1"/>
  <c r="O145" i="15" s="1"/>
  <c r="O155" i="15" s="1"/>
  <c r="O170" i="15" s="1"/>
  <c r="G31" i="15"/>
  <c r="E310" i="15"/>
  <c r="C310" i="15"/>
  <c r="K310" i="15"/>
  <c r="M310" i="15"/>
  <c r="O310" i="15"/>
  <c r="M31" i="15"/>
  <c r="C31" i="15"/>
  <c r="E31" i="15"/>
  <c r="K31" i="15"/>
  <c r="I284" i="15"/>
  <c r="I76" i="14"/>
  <c r="C76" i="14"/>
  <c r="E76" i="14"/>
  <c r="G76" i="14"/>
  <c r="K76" i="14"/>
  <c r="M76" i="14"/>
  <c r="O76" i="14"/>
  <c r="I89" i="14"/>
  <c r="I88" i="14"/>
  <c r="Q83" i="14"/>
  <c r="S30" i="6" l="1"/>
  <c r="E9" i="11" s="1"/>
  <c r="S33" i="5"/>
  <c r="S45" i="5" s="1"/>
  <c r="S71" i="5" s="1"/>
  <c r="I200" i="15"/>
  <c r="K200" i="15"/>
  <c r="E200" i="15"/>
  <c r="O180" i="15"/>
  <c r="O190" i="15" s="1"/>
  <c r="G69" i="15"/>
  <c r="M69" i="15"/>
  <c r="C99" i="15"/>
  <c r="C116" i="15" s="1"/>
  <c r="C126" i="15" s="1"/>
  <c r="C145" i="15" s="1"/>
  <c r="C155" i="15" s="1"/>
  <c r="C170" i="15" s="1"/>
  <c r="C180" i="15" s="1"/>
  <c r="C190" i="15" s="1"/>
  <c r="U26" i="6"/>
  <c r="M30" i="6"/>
  <c r="A3" i="27"/>
  <c r="C17" i="7"/>
  <c r="G17" i="7"/>
  <c r="G16" i="2"/>
  <c r="G83" i="5"/>
  <c r="G105" i="5" s="1"/>
  <c r="G117" i="5" s="1"/>
  <c r="O83" i="5"/>
  <c r="O105" i="5" s="1"/>
  <c r="M45" i="5"/>
  <c r="M71" i="5" s="1"/>
  <c r="C33" i="5"/>
  <c r="C45" i="5" s="1"/>
  <c r="I37" i="14"/>
  <c r="I91" i="14"/>
  <c r="I92" i="14"/>
  <c r="Q91" i="14"/>
  <c r="Q92" i="14"/>
  <c r="Q84" i="14"/>
  <c r="Q88" i="14"/>
  <c r="Q89" i="14"/>
  <c r="I220" i="15" l="1"/>
  <c r="I230" i="15" s="1"/>
  <c r="I251" i="15" s="1"/>
  <c r="E220" i="15"/>
  <c r="E230" i="15" s="1"/>
  <c r="E251" i="15" s="1"/>
  <c r="K220" i="15"/>
  <c r="K230" i="15" s="1"/>
  <c r="K251" i="15" s="1"/>
  <c r="E10" i="11"/>
  <c r="U24" i="6"/>
  <c r="U25" i="6"/>
  <c r="U27" i="6"/>
  <c r="U20" i="6"/>
  <c r="U18" i="6"/>
  <c r="U19" i="6"/>
  <c r="U21" i="6"/>
  <c r="U23" i="6"/>
  <c r="U22" i="6"/>
  <c r="O200" i="15"/>
  <c r="C200" i="15"/>
  <c r="I93" i="14"/>
  <c r="Q93" i="14"/>
  <c r="G88" i="15"/>
  <c r="M88" i="15"/>
  <c r="U28" i="6"/>
  <c r="C71" i="5"/>
  <c r="C220" i="15" l="1"/>
  <c r="C230" i="15" s="1"/>
  <c r="C251" i="15" s="1"/>
  <c r="O220" i="15"/>
  <c r="O230" i="15" s="1"/>
  <c r="O251" i="15" s="1"/>
  <c r="S83" i="5"/>
  <c r="C83" i="5"/>
  <c r="G99" i="15"/>
  <c r="M99" i="15"/>
  <c r="O117" i="5"/>
  <c r="O136" i="5" s="1"/>
  <c r="G15" i="24"/>
  <c r="G12" i="24"/>
  <c r="G14" i="24"/>
  <c r="G13" i="24"/>
  <c r="G11" i="24"/>
  <c r="M23" i="13"/>
  <c r="G23" i="13"/>
  <c r="S105" i="5" l="1"/>
  <c r="S117" i="5" s="1"/>
  <c r="S136" i="5" s="1"/>
  <c r="S148" i="5" s="1"/>
  <c r="C105" i="5"/>
  <c r="C117" i="5" s="1"/>
  <c r="C136" i="5" s="1"/>
  <c r="C148" i="5" s="1"/>
  <c r="C168" i="5" s="1"/>
  <c r="C180" i="5" s="1"/>
  <c r="C200" i="5" s="1"/>
  <c r="C212" i="5" s="1"/>
  <c r="C231" i="5" s="1"/>
  <c r="C243" i="5" s="1"/>
  <c r="C265" i="5" s="1"/>
  <c r="C277" i="5" s="1"/>
  <c r="O148" i="5"/>
  <c r="M83" i="5"/>
  <c r="G116" i="15"/>
  <c r="M116" i="15"/>
  <c r="G136" i="5"/>
  <c r="G16" i="24"/>
  <c r="A3" i="26"/>
  <c r="A2" i="26"/>
  <c r="A1" i="26"/>
  <c r="S168" i="5" l="1"/>
  <c r="S180" i="5" s="1"/>
  <c r="C303" i="5"/>
  <c r="M105" i="5"/>
  <c r="M117" i="5" s="1"/>
  <c r="M136" i="5" s="1"/>
  <c r="M148" i="5" s="1"/>
  <c r="M168" i="5" s="1"/>
  <c r="M180" i="5" s="1"/>
  <c r="O168" i="5"/>
  <c r="O180" i="5" s="1"/>
  <c r="G148" i="5"/>
  <c r="G168" i="5" s="1"/>
  <c r="G126" i="15"/>
  <c r="E136" i="5"/>
  <c r="M126" i="15"/>
  <c r="I13" i="6"/>
  <c r="I30" i="6" s="1"/>
  <c r="M200" i="5" l="1"/>
  <c r="M212" i="5" s="1"/>
  <c r="O200" i="5"/>
  <c r="O212" i="5" s="1"/>
  <c r="K23" i="6"/>
  <c r="K25" i="6"/>
  <c r="K22" i="6"/>
  <c r="K21" i="6"/>
  <c r="K20" i="6"/>
  <c r="K19" i="6"/>
  <c r="K24" i="6"/>
  <c r="K18" i="6"/>
  <c r="K26" i="6"/>
  <c r="K28" i="6"/>
  <c r="K27" i="6"/>
  <c r="G180" i="5"/>
  <c r="G200" i="5" s="1"/>
  <c r="E148" i="5"/>
  <c r="E168" i="5" s="1"/>
  <c r="E180" i="5" s="1"/>
  <c r="E200" i="5" s="1"/>
  <c r="G145" i="15"/>
  <c r="M145" i="15"/>
  <c r="I33" i="5"/>
  <c r="I45" i="5" s="1"/>
  <c r="I71" i="5" s="1"/>
  <c r="I83" i="5" s="1"/>
  <c r="I105" i="5" s="1"/>
  <c r="U29" i="6"/>
  <c r="G21" i="13"/>
  <c r="G9" i="13"/>
  <c r="G18" i="13"/>
  <c r="G13" i="13"/>
  <c r="G22" i="13"/>
  <c r="G19" i="13"/>
  <c r="G14" i="13"/>
  <c r="G17" i="13"/>
  <c r="G16" i="13"/>
  <c r="G24" i="13"/>
  <c r="G20" i="13"/>
  <c r="G15" i="13"/>
  <c r="M21" i="13"/>
  <c r="M9" i="13"/>
  <c r="M18" i="13"/>
  <c r="M13" i="13"/>
  <c r="M22" i="13"/>
  <c r="M19" i="13"/>
  <c r="M14" i="13"/>
  <c r="M17" i="13"/>
  <c r="M16" i="13"/>
  <c r="M24" i="13"/>
  <c r="M20" i="13"/>
  <c r="M15" i="13"/>
  <c r="A3" i="13"/>
  <c r="C16" i="24"/>
  <c r="M11" i="24"/>
  <c r="M13" i="24"/>
  <c r="M14" i="24"/>
  <c r="M10" i="24"/>
  <c r="M12" i="24"/>
  <c r="M15" i="24"/>
  <c r="M9" i="24"/>
  <c r="A3" i="24"/>
  <c r="O231" i="5" l="1"/>
  <c r="O243" i="5" s="1"/>
  <c r="O265" i="5" s="1"/>
  <c r="O277" i="5" s="1"/>
  <c r="O303" i="5" s="1"/>
  <c r="M231" i="5"/>
  <c r="M243" i="5" s="1"/>
  <c r="I117" i="5"/>
  <c r="I136" i="5" s="1"/>
  <c r="I148" i="5" s="1"/>
  <c r="I168" i="5" s="1"/>
  <c r="I180" i="5" s="1"/>
  <c r="I200" i="5" s="1"/>
  <c r="I212" i="5" s="1"/>
  <c r="I231" i="5" s="1"/>
  <c r="I243" i="5" s="1"/>
  <c r="I265" i="5" s="1"/>
  <c r="I277" i="5" s="1"/>
  <c r="I303" i="5" s="1"/>
  <c r="G212" i="5"/>
  <c r="G231" i="5" s="1"/>
  <c r="E212" i="5"/>
  <c r="E231" i="5" s="1"/>
  <c r="E243" i="5" s="1"/>
  <c r="E265" i="5" s="1"/>
  <c r="E277" i="5" s="1"/>
  <c r="E303" i="5" s="1"/>
  <c r="M16" i="24"/>
  <c r="M27" i="13"/>
  <c r="G27" i="13"/>
  <c r="G155" i="15"/>
  <c r="G170" i="15" s="1"/>
  <c r="M155" i="15"/>
  <c r="M170" i="15" s="1"/>
  <c r="K14" i="6"/>
  <c r="K29" i="6"/>
  <c r="U11" i="6"/>
  <c r="U12" i="6"/>
  <c r="U13" i="6"/>
  <c r="U16" i="6"/>
  <c r="K16" i="6"/>
  <c r="U17" i="6"/>
  <c r="U15" i="6"/>
  <c r="U14" i="6"/>
  <c r="K13" i="6"/>
  <c r="K11" i="6"/>
  <c r="K17" i="6"/>
  <c r="K15" i="6"/>
  <c r="K12" i="6"/>
  <c r="I11" i="7"/>
  <c r="I10" i="11"/>
  <c r="I16" i="7"/>
  <c r="I10" i="7"/>
  <c r="I15" i="7"/>
  <c r="I14" i="7"/>
  <c r="I12" i="7"/>
  <c r="E12" i="7"/>
  <c r="I13" i="7"/>
  <c r="E11" i="7"/>
  <c r="E10" i="7"/>
  <c r="E16" i="7"/>
  <c r="E15" i="7"/>
  <c r="E14" i="7"/>
  <c r="E13" i="7"/>
  <c r="A3" i="7"/>
  <c r="A3" i="8"/>
  <c r="I9" i="11"/>
  <c r="A3" i="17"/>
  <c r="K56" i="5" l="1"/>
  <c r="M265" i="5"/>
  <c r="M277" i="5" s="1"/>
  <c r="M303" i="5" s="1"/>
  <c r="K30" i="6"/>
  <c r="M180" i="15"/>
  <c r="M190" i="15" s="1"/>
  <c r="G180" i="15"/>
  <c r="G190" i="15" s="1"/>
  <c r="G243" i="5"/>
  <c r="G265" i="5" s="1"/>
  <c r="U30" i="6"/>
  <c r="I17" i="7"/>
  <c r="E17" i="7"/>
  <c r="G200" i="15" l="1"/>
  <c r="M200" i="15"/>
  <c r="K284" i="5"/>
  <c r="K296" i="5"/>
  <c r="K297" i="5"/>
  <c r="K286" i="5"/>
  <c r="K298" i="5"/>
  <c r="K287" i="5"/>
  <c r="K299" i="5"/>
  <c r="K288" i="5"/>
  <c r="K300" i="5"/>
  <c r="K294" i="5"/>
  <c r="K289" i="5"/>
  <c r="K301" i="5"/>
  <c r="K290" i="5"/>
  <c r="K302" i="5"/>
  <c r="K291" i="5"/>
  <c r="K292" i="5"/>
  <c r="K293" i="5"/>
  <c r="K295" i="5"/>
  <c r="K285" i="5"/>
  <c r="K26" i="5"/>
  <c r="K28" i="5"/>
  <c r="K27" i="5"/>
  <c r="G277" i="5"/>
  <c r="G303" i="5" s="1"/>
  <c r="K50" i="5"/>
  <c r="K157" i="5"/>
  <c r="K88" i="5"/>
  <c r="K224" i="5"/>
  <c r="K134" i="5"/>
  <c r="K69" i="5"/>
  <c r="K62" i="5"/>
  <c r="K156" i="5"/>
  <c r="K225" i="5"/>
  <c r="K163" i="5"/>
  <c r="K263" i="5"/>
  <c r="K13" i="5"/>
  <c r="K150" i="5"/>
  <c r="K67" i="5"/>
  <c r="K60" i="5"/>
  <c r="K217" i="5"/>
  <c r="K258" i="5"/>
  <c r="K102" i="5"/>
  <c r="K63" i="5"/>
  <c r="K230" i="5"/>
  <c r="K70" i="5"/>
  <c r="K64" i="5"/>
  <c r="K280" i="5"/>
  <c r="K251" i="5"/>
  <c r="K47" i="5"/>
  <c r="K19" i="5"/>
  <c r="K216" i="5"/>
  <c r="K98" i="5"/>
  <c r="K95" i="5"/>
  <c r="K127" i="5"/>
  <c r="K259" i="5"/>
  <c r="K123" i="5"/>
  <c r="K121" i="5"/>
  <c r="K181" i="5"/>
  <c r="K198" i="5"/>
  <c r="K282" i="5"/>
  <c r="K281" i="5"/>
  <c r="K254" i="5"/>
  <c r="K188" i="5"/>
  <c r="K166" i="5"/>
  <c r="K11" i="5"/>
  <c r="K99" i="5"/>
  <c r="K261" i="5"/>
  <c r="K61" i="5"/>
  <c r="K58" i="5"/>
  <c r="K182" i="5"/>
  <c r="K218" i="5"/>
  <c r="K154" i="5"/>
  <c r="K283" i="5"/>
  <c r="K46" i="5"/>
  <c r="K133" i="5"/>
  <c r="K227" i="5"/>
  <c r="K187" i="5"/>
  <c r="K228" i="5"/>
  <c r="K131" i="5"/>
  <c r="K159" i="5"/>
  <c r="K255" i="5"/>
  <c r="K23" i="5"/>
  <c r="K55" i="5"/>
  <c r="K22" i="5"/>
  <c r="K213" i="5"/>
  <c r="K53" i="5"/>
  <c r="K193" i="5"/>
  <c r="K247" i="5"/>
  <c r="K132" i="5"/>
  <c r="K260" i="5"/>
  <c r="K195" i="5"/>
  <c r="K90" i="5"/>
  <c r="K29" i="5"/>
  <c r="K226" i="5"/>
  <c r="K30" i="5"/>
  <c r="K221" i="5"/>
  <c r="K190" i="5"/>
  <c r="K101" i="5"/>
  <c r="K253" i="5"/>
  <c r="K21" i="5"/>
  <c r="K152" i="5"/>
  <c r="K15" i="5"/>
  <c r="K278" i="5"/>
  <c r="K32" i="5"/>
  <c r="K220" i="5"/>
  <c r="K214" i="5"/>
  <c r="K185" i="5"/>
  <c r="K262" i="5"/>
  <c r="K135" i="5"/>
  <c r="K189" i="5"/>
  <c r="K153" i="5"/>
  <c r="K215" i="5"/>
  <c r="K84" i="5"/>
  <c r="K197" i="5"/>
  <c r="K130" i="5"/>
  <c r="K87" i="5"/>
  <c r="K103" i="5"/>
  <c r="K149" i="5"/>
  <c r="K256" i="5"/>
  <c r="K165" i="5"/>
  <c r="K167" i="5"/>
  <c r="K91" i="5"/>
  <c r="K279" i="5"/>
  <c r="K184" i="5"/>
  <c r="K162" i="5"/>
  <c r="K186" i="5"/>
  <c r="K219" i="5"/>
  <c r="K86" i="5"/>
  <c r="K124" i="5"/>
  <c r="K151" i="5"/>
  <c r="K126" i="5"/>
  <c r="K246" i="5"/>
  <c r="K122" i="5"/>
  <c r="K104" i="5"/>
  <c r="K191" i="5"/>
  <c r="K245" i="5"/>
  <c r="K128" i="5"/>
  <c r="K59" i="5"/>
  <c r="K66" i="5"/>
  <c r="K199" i="5"/>
  <c r="K248" i="5"/>
  <c r="K125" i="5"/>
  <c r="K57" i="5"/>
  <c r="K12" i="5"/>
  <c r="K96" i="5"/>
  <c r="K16" i="5"/>
  <c r="K257" i="5"/>
  <c r="K65" i="5"/>
  <c r="K119" i="5"/>
  <c r="K68" i="5"/>
  <c r="K129" i="5"/>
  <c r="K18" i="5"/>
  <c r="K264" i="5"/>
  <c r="K100" i="5"/>
  <c r="K118" i="5"/>
  <c r="K183" i="5"/>
  <c r="K252" i="5"/>
  <c r="K17" i="5"/>
  <c r="K120" i="5"/>
  <c r="K229" i="5"/>
  <c r="K222" i="5"/>
  <c r="K192" i="5"/>
  <c r="K196" i="5"/>
  <c r="K14" i="5"/>
  <c r="K31" i="5"/>
  <c r="K244" i="5"/>
  <c r="K20" i="5"/>
  <c r="K85" i="5"/>
  <c r="K161" i="5"/>
  <c r="K158" i="5"/>
  <c r="K89" i="5"/>
  <c r="K249" i="5"/>
  <c r="K194" i="5"/>
  <c r="K25" i="5"/>
  <c r="K164" i="5"/>
  <c r="K52" i="5"/>
  <c r="K51" i="5"/>
  <c r="K49" i="5"/>
  <c r="K48" i="5"/>
  <c r="K54" i="5"/>
  <c r="K24" i="5"/>
  <c r="K92" i="5"/>
  <c r="K93" i="5"/>
  <c r="K223" i="5"/>
  <c r="K160" i="5"/>
  <c r="K97" i="5"/>
  <c r="K155" i="5"/>
  <c r="K250" i="5"/>
  <c r="K94" i="5"/>
  <c r="I11" i="11"/>
  <c r="I11" i="2"/>
  <c r="I14" i="2"/>
  <c r="K14" i="2" s="1"/>
  <c r="I15" i="2"/>
  <c r="K15" i="2" s="1"/>
  <c r="A3" i="2"/>
  <c r="A3" i="3"/>
  <c r="M220" i="15" l="1"/>
  <c r="M230" i="15" s="1"/>
  <c r="M251" i="15" s="1"/>
  <c r="G220" i="15"/>
  <c r="G230" i="15" s="1"/>
  <c r="G251" i="15" s="1"/>
  <c r="K11" i="2"/>
  <c r="K16" i="2" s="1"/>
  <c r="I16" i="2"/>
  <c r="I19" i="2"/>
  <c r="K33" i="5"/>
  <c r="K45" i="5" s="1"/>
  <c r="K71" i="5" s="1"/>
  <c r="K83" i="5" s="1"/>
  <c r="K19" i="2" l="1"/>
  <c r="K105" i="5"/>
  <c r="K117" i="5" s="1"/>
  <c r="K136" i="5" l="1"/>
  <c r="K148" i="5" s="1"/>
  <c r="K168" i="5" s="1"/>
  <c r="K180" i="5" s="1"/>
  <c r="K200" i="5" s="1"/>
  <c r="K212" i="5" s="1"/>
  <c r="K231" i="5" s="1"/>
  <c r="K243" i="5" l="1"/>
  <c r="K265" i="5" l="1"/>
  <c r="K277" i="5" l="1"/>
  <c r="K303" i="5" s="1"/>
  <c r="O31" i="15"/>
  <c r="S200" i="5" l="1"/>
  <c r="S212" i="5" s="1"/>
  <c r="S231" i="5" s="1"/>
  <c r="S243" i="5" l="1"/>
  <c r="S265" i="5" s="1"/>
  <c r="S277" i="5" l="1"/>
  <c r="S303" i="5" l="1"/>
  <c r="U246" i="5" s="1"/>
  <c r="I310" i="15"/>
  <c r="G310" i="15"/>
  <c r="U250" i="5" l="1"/>
  <c r="E8" i="11"/>
  <c r="E12" i="11" s="1"/>
  <c r="U167" i="5"/>
  <c r="U215" i="5"/>
  <c r="U196" i="5"/>
  <c r="U217" i="5"/>
  <c r="U301" i="5"/>
  <c r="U182" i="5"/>
  <c r="U127" i="5"/>
  <c r="U70" i="5"/>
  <c r="U199" i="5"/>
  <c r="U126" i="5"/>
  <c r="U25" i="5"/>
  <c r="U259" i="5"/>
  <c r="U298" i="5"/>
  <c r="U102" i="5"/>
  <c r="U13" i="5"/>
  <c r="U135" i="5"/>
  <c r="U254" i="5"/>
  <c r="U46" i="5"/>
  <c r="U290" i="5"/>
  <c r="U220" i="5"/>
  <c r="U68" i="5"/>
  <c r="U67" i="5"/>
  <c r="U218" i="5"/>
  <c r="U302" i="5"/>
  <c r="U86" i="5"/>
  <c r="U198" i="5"/>
  <c r="U221" i="5"/>
  <c r="U60" i="5"/>
  <c r="U91" i="5"/>
  <c r="U119" i="5"/>
  <c r="U51" i="5"/>
  <c r="U158" i="5"/>
  <c r="U22" i="5"/>
  <c r="U131" i="5"/>
  <c r="U193" i="5"/>
  <c r="U295" i="5"/>
  <c r="U69" i="5"/>
  <c r="U216" i="5"/>
  <c r="U27" i="5"/>
  <c r="U256" i="5"/>
  <c r="U123" i="5"/>
  <c r="U26" i="5"/>
  <c r="U195" i="5"/>
  <c r="U149" i="5"/>
  <c r="U94" i="5"/>
  <c r="U56" i="5"/>
  <c r="U300" i="5"/>
  <c r="U287" i="5"/>
  <c r="U166" i="5"/>
  <c r="U164" i="5"/>
  <c r="U21" i="5"/>
  <c r="U84" i="5"/>
  <c r="U87" i="5"/>
  <c r="U165" i="5"/>
  <c r="U15" i="5"/>
  <c r="U226" i="5"/>
  <c r="U219" i="5"/>
  <c r="U54" i="5"/>
  <c r="U154" i="5"/>
  <c r="U98" i="5"/>
  <c r="U249" i="5"/>
  <c r="U103" i="5"/>
  <c r="U257" i="5"/>
  <c r="U132" i="5"/>
  <c r="U197" i="5"/>
  <c r="U183" i="5"/>
  <c r="U161" i="5"/>
  <c r="U247" i="5"/>
  <c r="U19" i="5"/>
  <c r="U185" i="5"/>
  <c r="U57" i="5"/>
  <c r="U263" i="5"/>
  <c r="U159" i="5"/>
  <c r="U251" i="5"/>
  <c r="U255" i="5"/>
  <c r="U125" i="5"/>
  <c r="U225" i="5"/>
  <c r="U163" i="5"/>
  <c r="U264" i="5"/>
  <c r="U156" i="5"/>
  <c r="U16" i="5"/>
  <c r="U134" i="5"/>
  <c r="U121" i="5"/>
  <c r="U88" i="5"/>
  <c r="U253" i="5"/>
  <c r="U62" i="5"/>
  <c r="U28" i="5"/>
  <c r="U96" i="5"/>
  <c r="U184" i="5"/>
  <c r="U48" i="5"/>
  <c r="U12" i="5"/>
  <c r="U230" i="5"/>
  <c r="U124" i="5"/>
  <c r="U286" i="5"/>
  <c r="U49" i="5"/>
  <c r="U31" i="5"/>
  <c r="U61" i="5"/>
  <c r="U99" i="5"/>
  <c r="U192" i="5"/>
  <c r="U97" i="5"/>
  <c r="U150" i="5"/>
  <c r="U289" i="5"/>
  <c r="U153" i="5"/>
  <c r="U64" i="5"/>
  <c r="U11" i="5"/>
  <c r="U65" i="5"/>
  <c r="U20" i="5"/>
  <c r="U155" i="5"/>
  <c r="U299" i="5"/>
  <c r="U227" i="5"/>
  <c r="U228" i="5"/>
  <c r="U23" i="5"/>
  <c r="U128" i="5"/>
  <c r="U280" i="5"/>
  <c r="U244" i="5"/>
  <c r="U89" i="5"/>
  <c r="U288" i="5"/>
  <c r="U63" i="5"/>
  <c r="U285" i="5"/>
  <c r="U17" i="5"/>
  <c r="U194" i="5"/>
  <c r="U190" i="5"/>
  <c r="U29" i="5"/>
  <c r="U157" i="5"/>
  <c r="U252" i="5"/>
  <c r="U284" i="5"/>
  <c r="U53" i="5"/>
  <c r="U151" i="5"/>
  <c r="U59" i="5"/>
  <c r="U66" i="5"/>
  <c r="U296" i="5"/>
  <c r="U95" i="5"/>
  <c r="U186" i="5"/>
  <c r="U32" i="5"/>
  <c r="U214" i="5"/>
  <c r="U85" i="5"/>
  <c r="U133" i="5"/>
  <c r="U24" i="5"/>
  <c r="U291" i="5"/>
  <c r="U14" i="5"/>
  <c r="U281" i="5"/>
  <c r="U188" i="5"/>
  <c r="U101" i="5"/>
  <c r="U130" i="5"/>
  <c r="U262" i="5"/>
  <c r="U224" i="5"/>
  <c r="U162" i="5"/>
  <c r="U120" i="5"/>
  <c r="U292" i="5"/>
  <c r="U93" i="5"/>
  <c r="U223" i="5"/>
  <c r="U189" i="5"/>
  <c r="U129" i="5"/>
  <c r="U55" i="5"/>
  <c r="U152" i="5"/>
  <c r="U293" i="5"/>
  <c r="U279" i="5"/>
  <c r="U58" i="5"/>
  <c r="U92" i="5"/>
  <c r="U181" i="5"/>
  <c r="U278" i="5"/>
  <c r="U104" i="5"/>
  <c r="U100" i="5"/>
  <c r="U248" i="5"/>
  <c r="U191" i="5"/>
  <c r="U222" i="5"/>
  <c r="U118" i="5"/>
  <c r="U282" i="5"/>
  <c r="U258" i="5"/>
  <c r="U50" i="5"/>
  <c r="U30" i="5"/>
  <c r="U283" i="5"/>
  <c r="U122" i="5"/>
  <c r="U245" i="5"/>
  <c r="U294" i="5"/>
  <c r="U18" i="5"/>
  <c r="U260" i="5"/>
  <c r="U52" i="5"/>
  <c r="U187" i="5"/>
  <c r="U261" i="5"/>
  <c r="U229" i="5"/>
  <c r="U160" i="5"/>
  <c r="U297" i="5"/>
  <c r="U90" i="5"/>
  <c r="U47" i="5"/>
  <c r="U213" i="5"/>
  <c r="G8" i="11"/>
  <c r="I8" i="11"/>
  <c r="I12" i="11" s="1"/>
  <c r="U33" i="5" l="1"/>
  <c r="U45" i="5" s="1"/>
  <c r="U71" i="5" s="1"/>
  <c r="U83" i="5" s="1"/>
  <c r="U105" i="5" s="1"/>
  <c r="U117" i="5" s="1"/>
  <c r="U136" i="5" s="1"/>
  <c r="U148" i="5" s="1"/>
  <c r="U168" i="5" s="1"/>
  <c r="U180" i="5" s="1"/>
  <c r="U200" i="5" s="1"/>
  <c r="U212" i="5" s="1"/>
  <c r="U231" i="5" s="1"/>
  <c r="U243" i="5" s="1"/>
  <c r="U265" i="5" s="1"/>
  <c r="U277" i="5" s="1"/>
  <c r="U303" i="5" s="1"/>
  <c r="E15" i="11"/>
  <c r="G10" i="11"/>
  <c r="G11" i="11"/>
  <c r="G9" i="11"/>
  <c r="G12" i="11" l="1"/>
</calcChain>
</file>

<file path=xl/sharedStrings.xml><?xml version="1.0" encoding="utf-8"?>
<sst xmlns="http://schemas.openxmlformats.org/spreadsheetml/2006/main" count="1272" uniqueCount="413">
  <si>
    <t xml:space="preserve"> صندوق سرمایه گذاری مختلط با تضمین اصل سرمایه گیتی دماوند</t>
  </si>
  <si>
    <t xml:space="preserve">  صندوق سرمایه گذاری مختلط با تضمین اصل سرمایه گیتی دماوند</t>
  </si>
  <si>
    <t xml:space="preserve">صورت وضعیت پرتفوی </t>
  </si>
  <si>
    <t>1- سرمایه گذاری ها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</si>
  <si>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</si>
  <si>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</si>
  <si>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</si>
  <si>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</si>
  <si>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</si>
  <si>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</si>
  <si>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</si>
  <si>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</si>
  <si>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</si>
  <si>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</si>
  <si>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</si>
  <si>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سایپا (خساپا)</t>
  </si>
  <si>
    <t>بانک تجارت (وتجارت)</t>
  </si>
  <si>
    <t>ایران خودرو (خودرو)</t>
  </si>
  <si>
    <t>فولاد مبارکه اصفهان (فولاد)</t>
  </si>
  <si>
    <t>بانک ملت (وبملت)</t>
  </si>
  <si>
    <t>الیاف مصنوعی (شمواد)</t>
  </si>
  <si>
    <t>مخابرات ایران (اخابر)</t>
  </si>
  <si>
    <t>ذوب آهن اصفهان (ذوب)</t>
  </si>
  <si>
    <t>بانک صادرات ایران (وبصادر)</t>
  </si>
  <si>
    <t>تامین سرمایه نوین (تنوین)</t>
  </si>
  <si>
    <t>تامین سرمایه دماوند (تماوند)</t>
  </si>
  <si>
    <t>سر. تامین اجتماعی (شستا)</t>
  </si>
  <si>
    <t>صبا فولاد خلیج فارس (فصبا)</t>
  </si>
  <si>
    <t>سر. مهر (مهر)</t>
  </si>
  <si>
    <t>پویا (رپویا)</t>
  </si>
  <si>
    <t>جمع</t>
  </si>
  <si>
    <t/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</si>
  <si>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</si>
  <si>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</si>
  <si>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</si>
  <si>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</si>
  <si>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</si>
  <si>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</si>
  <si>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مؤثر</t>
  </si>
  <si>
    <t>قیمت بازار هر ورقه</t>
  </si>
  <si>
    <t>درصد به کل دارایی‌ها</t>
  </si>
  <si>
    <t>صکوک اجاره وکغدیر505-3ماهه18% (صغدیر505)</t>
  </si>
  <si>
    <t>بلی</t>
  </si>
  <si>
    <t>1401/05/18</t>
  </si>
  <si>
    <t>1405/05/18</t>
  </si>
  <si>
    <t>مرابحه سمگا-دماوند060907 (سمگا061)</t>
  </si>
  <si>
    <t>1402/09/07</t>
  </si>
  <si>
    <t>1406/09/07</t>
  </si>
  <si>
    <t>صکوک مرابحه اندیمشک07-6ماهه23% (صزاگرس07)</t>
  </si>
  <si>
    <t>1402/10/06</t>
  </si>
  <si>
    <t>1407/10/06</t>
  </si>
  <si>
    <t>مرابحه اتومبیل سازی فردا061023 (فرداموتور06)</t>
  </si>
  <si>
    <t>صکوک اجاره اخابر61-3ماهه23% (صخابر61)</t>
  </si>
  <si>
    <t>1402/11/14</t>
  </si>
  <si>
    <t>1406/11/14</t>
  </si>
  <si>
    <t>اجاره توان آفرین ساز 14070216 (وامین07)</t>
  </si>
  <si>
    <t>صکوک اجاره گل گهر054-3ماهه23% (صگل054)</t>
  </si>
  <si>
    <t>1403/04/18</t>
  </si>
  <si>
    <t>1405/04/18</t>
  </si>
  <si>
    <t>مرابحه خمیرمایه رضوی060605 (غمایه06)</t>
  </si>
  <si>
    <t>اجاره تابان فردادماوند14080220 (تابان20)</t>
  </si>
  <si>
    <t>1404/02/20</t>
  </si>
  <si>
    <t>1408/02/20</t>
  </si>
  <si>
    <t>مشارکت قطار شهری تبریز71228</t>
  </si>
  <si>
    <t>-</t>
  </si>
  <si>
    <t>1403/12/28</t>
  </si>
  <si>
    <t>1407/12/28</t>
  </si>
  <si>
    <t>سلف موازی متانول بوشهر051 (سمتا051)</t>
  </si>
  <si>
    <t>اختیارف خساپا-1000-1404/09/26 (طسپا9020)</t>
  </si>
  <si>
    <t>اختیارخ شستا-710-1404/10/10 (ضستا1045)</t>
  </si>
  <si>
    <t>اختیارخ شستا-810-1404/10/10 (ضستا1046)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</si>
  <si>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</si>
  <si>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</si>
  <si>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</si>
  <si>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تعدیل شده </t>
  </si>
  <si>
    <t>خالص ارزش فروش تعدیل شده</t>
  </si>
  <si>
    <t>سپرده های بانکی</t>
  </si>
  <si>
    <t>مبلغ</t>
  </si>
  <si>
    <t>افزایش</t>
  </si>
  <si>
    <t>کاهش</t>
  </si>
  <si>
    <t xml:space="preserve">صورت وضعیت درآمدها </t>
  </si>
  <si>
    <t>شرح</t>
  </si>
  <si>
    <t>یادداشت</t>
  </si>
  <si>
    <t>درصد از کل درآمدها</t>
  </si>
  <si>
    <t>درصد از کل دارایی ها</t>
  </si>
  <si>
    <t>2-2</t>
  </si>
  <si>
    <t>درآمد حاصل از سرمایه گذاری در اوراق بهادار با درآمد ثابت</t>
  </si>
  <si>
    <t>سایر درآمدها</t>
  </si>
  <si>
    <t>درآمد سود سهام</t>
  </si>
  <si>
    <t>هزینه تنزیل</t>
  </si>
  <si>
    <t>پالایش نفت اصفهان (شپنا)</t>
  </si>
  <si>
    <t xml:space="preserve">درآمد سود </t>
  </si>
  <si>
    <t>خالص درآمد</t>
  </si>
  <si>
    <t>ارزش دفتری</t>
  </si>
  <si>
    <t>سود و زیان ناشی از فروش</t>
  </si>
  <si>
    <t>اختیار خرید شمش طلا-12000000-1404/11/19 (GBBA04C1200)</t>
  </si>
  <si>
    <t>اختیار خرید شمش طلا-8000000-1404/11/19 (GBBA04C800)</t>
  </si>
  <si>
    <t>اختیارخ وبملت-1000-1404/09/19 (ضملت9029)</t>
  </si>
  <si>
    <t>اختیارخ وبملت-900-1404/10/17 (ضملت1005)</t>
  </si>
  <si>
    <t>اختیار خرید شمش طلا-14000000-1404/11/19 (GBBA04C1400)</t>
  </si>
  <si>
    <t>اختیار خرید شمش طلا-10000000-1404/11/19 (GBBA04C1000)</t>
  </si>
  <si>
    <t>اختیارخ وبملت-1200-1404/09/19 (ضملت9031)</t>
  </si>
  <si>
    <t>اختیار خرید شمش طلا-10500000-1404/11/19 (GBBA04C1050)</t>
  </si>
  <si>
    <t>اختیار خرید شمش طلا-9000000-1404/11/19 (GBBA04C900)</t>
  </si>
  <si>
    <t>اختیار خرید شمش طلا-13000000-1404/11/19 (GBBA04C1300)</t>
  </si>
  <si>
    <t>اختیار خرید شمش طلا-11000000-1404/11/19 (GBBA04C1100)</t>
  </si>
  <si>
    <t>اختیارخ وبملت-1300-1404/11/21 (ضملت1186)</t>
  </si>
  <si>
    <t>اختیار خرید شمش طلا-9500000-1404/11/19 (GBBA04C950)</t>
  </si>
  <si>
    <t>اختیارخ وبملت-1100-1404/11/21 (ضملت1184)</t>
  </si>
  <si>
    <t>اختیارخ وبملت-1100-1404/09/19 (ضملت9030)</t>
  </si>
  <si>
    <t>اختیارخ ذوب-340-1404/10/17 (ضذوب1016)</t>
  </si>
  <si>
    <t>اختیارخ خودرو-380-1404/09/05 (ضخود9041)</t>
  </si>
  <si>
    <t>اختیارخ ذوب-260-1404/09/19 (ضذوب9023)</t>
  </si>
  <si>
    <t>اختیارخ وبصادر-400-1404/09/19 (ضصاد9027)</t>
  </si>
  <si>
    <t>اختیارخ فولاد-2600-1404/09/12 (ضفلا9030)</t>
  </si>
  <si>
    <t>اختیارخ شستا-1110-1404/09/12 (ضستا9039)</t>
  </si>
  <si>
    <t>اختیارخ خساپا-400-1404/10/24 (ضسپا1038)</t>
  </si>
  <si>
    <t>اختیارخ خودرو-400-1404/11/01 (ضخود1150)</t>
  </si>
  <si>
    <t>اختیارخ ذوب-400-1404/09/19 (ضذوب9030)</t>
  </si>
  <si>
    <t>اختیارخ ذوب-320-1404/09/19 (ضذوب9026)</t>
  </si>
  <si>
    <t>اختیارخ خساپا-450-1404/10/24 (ضسپا1039)</t>
  </si>
  <si>
    <t>اختیارخ خودرو-450-1404/11/01 (ضخود1151)</t>
  </si>
  <si>
    <t>اختیارخ اخابر-450-1404/09/19 (ضمخا9007)</t>
  </si>
  <si>
    <t>اختیارخ خودرو-500-1404/10/03 (ضخود1308)</t>
  </si>
  <si>
    <t>اختیارخ ذوب-300-1404/09/19 (ضذوب9025)</t>
  </si>
  <si>
    <t>اختیارخ شستا-1210-1404/10/10 (ضستا1050)</t>
  </si>
  <si>
    <t>اختیارخ شستا-1310-1404/10/10 (ضستا1051)</t>
  </si>
  <si>
    <t>اختیارخ خودرو-360-1404/09/05 (ضخود9040)</t>
  </si>
  <si>
    <t>اختیارخ خودرو-380-1404/10/03 (ضخود1305)</t>
  </si>
  <si>
    <t>اختیارخ وبصادر-500-1404/09/19 (ضصاد9029)</t>
  </si>
  <si>
    <t>اختیارخ وتجارت-450-1404/10/17 (ضجار1074)</t>
  </si>
  <si>
    <t>اختیارخ اخابر-400-1404/09/19 (ضمخا9006)</t>
  </si>
  <si>
    <t>اختیارخ وبصادر-450-1404/09/19 (ضصاد9028)</t>
  </si>
  <si>
    <t>اختیارخ شستا-1010-1404/10/10 (ضستا1048)</t>
  </si>
  <si>
    <t>اختیارخ وتجارت-400-1404/10/17 (ضجار1073)</t>
  </si>
  <si>
    <t>اختیارخ خساپا-400-1404/09/26 (ضسپا9014)</t>
  </si>
  <si>
    <t>اختیار خرید شمش طلا-15000000-1404/11/19 (GBBA04C1500)</t>
  </si>
  <si>
    <t>اختیارخ ذوب-300-1404/10/17 (ضذوب1014)</t>
  </si>
  <si>
    <t>اختیارخ خودرو-450-1404/10/03 (ضخود1307)</t>
  </si>
  <si>
    <t>اختیارخ ذوب-360-1404/09/19 (ضذوب9028)</t>
  </si>
  <si>
    <t>اختیارخ خودرو-400-1404/09/05 (ضخود9042)</t>
  </si>
  <si>
    <t>اختیارخ خودرو-450-1404/09/05 (ضخود9043)</t>
  </si>
  <si>
    <t>اختیارخ خودرو-400-1404/10/03 (ضخود1306)</t>
  </si>
  <si>
    <t>اختیارخ ذوب-340-1404/09/19 (ضذوب9027)</t>
  </si>
  <si>
    <t>اختیارخ ذوب-280-1404/09/19 (ضذوب9024)</t>
  </si>
  <si>
    <t>اختیارخ وبصادر-550-1404/09/19 (ضصاد9030)</t>
  </si>
  <si>
    <t>سود و زیان ناشی از تغییر قیمت</t>
  </si>
  <si>
    <t>درآمد سود اوراق</t>
  </si>
  <si>
    <t>درآمد تغییر ارزش</t>
  </si>
  <si>
    <t>درآمد فروش</t>
  </si>
  <si>
    <t>درصد از کل درآمد ها</t>
  </si>
  <si>
    <t>نام سپرده بانکی</t>
  </si>
  <si>
    <t>سود سپرده بانکی و گواهی سپرده</t>
  </si>
  <si>
    <t>درصد سود به میانگین سپرده</t>
  </si>
  <si>
    <t>گزارش افشا پرتفوی ماهانه</t>
  </si>
  <si>
    <t>در اجرای ابلاغیه شماره 12020093 مورخ 1396/09/05 سازمان بورس اوراق بهادار</t>
  </si>
  <si>
    <t>.</t>
  </si>
  <si>
    <t>(مبالغ به ریال)</t>
  </si>
  <si>
    <t xml:space="preserve">1-1- سرمایه‌گذاری در سهام، حق تقدم سهام، اختیار معاملات سهام وگواهی سپرده کالایی شمش </t>
  </si>
  <si>
    <t>1-2- سرمایه‌گذاری در اوراق بهادار با درآمد ثابت یا علی‌الحساب</t>
  </si>
  <si>
    <t>گردشگری</t>
  </si>
  <si>
    <t>تجارت</t>
  </si>
  <si>
    <t>پاسارگاد</t>
  </si>
  <si>
    <t>خاورمیانه</t>
  </si>
  <si>
    <t>شهر</t>
  </si>
  <si>
    <t>ملت</t>
  </si>
  <si>
    <t>صادرات</t>
  </si>
  <si>
    <t>1-3- سرمایه‌گذاری در  سپرده‌ بانکی</t>
  </si>
  <si>
    <t>درآمد حاصل از سرمایه گذاری در سهام، اختیار معاملات سهام،گواهی سپرده کالایی و اختیار معاملات بورس کالا(شمش)</t>
  </si>
  <si>
    <t xml:space="preserve">درآمد حاصل از سرمایه گذاری در سپرده بانکی </t>
  </si>
  <si>
    <t>2- درآمد حاصل از سرمایه گذاری ها</t>
  </si>
  <si>
    <t>2-1</t>
  </si>
  <si>
    <t>2-3</t>
  </si>
  <si>
    <t>2-4</t>
  </si>
  <si>
    <t>درآمد حاصل از سرمایه گذاری تنزیل سود سهام دریافتنی</t>
  </si>
  <si>
    <t>درآمد حاصل از سرمایه گذاری تعدیل کارمزد کارگزاری</t>
  </si>
  <si>
    <t>درآمد حاصل از سرمایه گذاری کارمزد ثابت جبران اصل مبلغ سرمایه گذاری</t>
  </si>
  <si>
    <t>2-1-2- درآمد ناشی از تغییر قیمت سهام</t>
  </si>
  <si>
    <t>2-1-2- درآمد ناشی از تغییر قیمت اختیار معاملات سهام</t>
  </si>
  <si>
    <t>2-1-2- درآمد ناشی از تغییر قیمت گواهی سپرده کالایی و اختیار معاملات بورس کالا(شمش)</t>
  </si>
  <si>
    <t>2-1-3- سود(زیان) حاصل از فروش سهام و حق تقدم سهام</t>
  </si>
  <si>
    <t>2-1-3- سود (زیان ناشی از فروش گواهی سپرده کالایی و اختیار معاملات بورس کالا (شمش)</t>
  </si>
  <si>
    <t>2-1-3- سود(زیان) حاصل از فروش اختیار معاملات سهام</t>
  </si>
  <si>
    <t>یادداشت 1-2-2</t>
  </si>
  <si>
    <t>یادداشت 2-2-2</t>
  </si>
  <si>
    <t>یادداشت 3-2-2</t>
  </si>
  <si>
    <t>یادداشت 1-3-2</t>
  </si>
  <si>
    <t>2-1- درآمد حاصل از سرمایه گذاری در سهام، حق تقدم سهام، اختیار معاملات سهام، گواهی سپرده کالایی و اختیار معاملات بورس کالا(شمش)</t>
  </si>
  <si>
    <t>اوراق</t>
  </si>
  <si>
    <t>سهام و بورس کالا</t>
  </si>
  <si>
    <t>یادداشت 1-1-2</t>
  </si>
  <si>
    <t>یادداشت 2-1-2</t>
  </si>
  <si>
    <t>یادداشت 3-1-2</t>
  </si>
  <si>
    <t>جمع نقل به صفحه بعد</t>
  </si>
  <si>
    <t>جمع نقل از صفحه قبل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</si>
  <si>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</si>
  <si>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</si>
  <si>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</si>
  <si>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</si>
  <si>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</si>
  <si>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</si>
  <si>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 (درصد)</t>
  </si>
  <si>
    <t>میانگین نرخ بازده تا سررسید قراردادهای منعقده (درصد)</t>
  </si>
  <si>
    <t>40</t>
  </si>
  <si>
    <t>صکوک اجاره اخابر61-3ماهه23%25 (صخابر61)</t>
  </si>
  <si>
    <t>32/5</t>
  </si>
  <si>
    <t>32</t>
  </si>
  <si>
    <t>صکوک اجاره وکغدیر505-3ماهه18%25 (صغدیر505)</t>
  </si>
  <si>
    <t>23/5</t>
  </si>
  <si>
    <t>38</t>
  </si>
  <si>
    <t>صکوک مرابحه اندیمشک07-6ماهه23%25 (صزاگرس07)</t>
  </si>
  <si>
    <t>33</t>
  </si>
  <si>
    <t>مرابحه سمگا/دماوند060907 (سمگا061)</t>
  </si>
  <si>
    <t>30</t>
  </si>
  <si>
    <t>نرخ اسمی</t>
  </si>
  <si>
    <t>سر. و توسعه صنایع لاستیک (پتوسعه)</t>
  </si>
  <si>
    <t>شرکت تامین سرمایه دماوند</t>
  </si>
  <si>
    <t>مدیر صندوق</t>
  </si>
  <si>
    <t> مشارکت قطار شهری تبریز71228</t>
  </si>
  <si>
    <t>38.46</t>
  </si>
  <si>
    <t>39</t>
  </si>
  <si>
    <t>41</t>
  </si>
  <si>
    <t>2-2-3- سود (زیان ناشی از فروش اوراق بهادار با درآمد ثابت</t>
  </si>
  <si>
    <t>2-2- درآمد حاصل از سرمایه گذاری در اوراق بهادار با درآمد ثابت</t>
  </si>
  <si>
    <t xml:space="preserve">2-3- درآمد حاصل از سرمایه گذاری در سپرده بانکی </t>
  </si>
  <si>
    <t>2-4- سایر درآمدها:</t>
  </si>
  <si>
    <t>2-4-1- جزئیات قراردادهای خرید و نگهداری اوراق بهادار با درآمد ثابت</t>
  </si>
  <si>
    <t>2-2-1- سود اوراق بهادار با درآمد ثابت</t>
  </si>
  <si>
    <t>2-3-1- سود سپرده بانکی</t>
  </si>
  <si>
    <t>2-2-2- درآمد ناشی از تغییر قیمت اوراق بهادار با درآمد ثابت</t>
  </si>
  <si>
    <t>اختیارخ شستا-1210-1404/09/12 (ضستا9040)</t>
  </si>
  <si>
    <t>اختیارخ شستا-1310-1404/09/12 (ضستا9041)</t>
  </si>
  <si>
    <t>اختیارخ خساپا-500-1404/09/26 (ضسپا9015)</t>
  </si>
  <si>
    <t>اختیارخ خودرو-500-1404/09/05 (ضخود9044)</t>
  </si>
  <si>
    <t>اختیارخ خودرو-550-1404/09/05 (ضخود9045)</t>
  </si>
  <si>
    <t>اختیارخ خودرو-550-1404/10/03 (ضخود1309)</t>
  </si>
  <si>
    <t>اختیارخ فولاد-2400-1404/09/12 (ضفلا9029)</t>
  </si>
  <si>
    <t>اختیارخ فولاد-2800-1404/09/12 (ضفلا9031)</t>
  </si>
  <si>
    <t>اختیارخ فولاد-3000-1404/09/12 (ضفلا9032)</t>
  </si>
  <si>
    <t>اختیارخ اخابر-500-1404/09/19 (ضمخا9008)</t>
  </si>
  <si>
    <t>اختیارخ وبصادر-650-1404/09/19 (ضصاد9032)</t>
  </si>
  <si>
    <t>اختیارخ وبملت-1000-1404/10/17 (ضملت1006)</t>
  </si>
  <si>
    <t>اختیارخ وبملت-1100-1404/10/17 (ضملت1007)</t>
  </si>
  <si>
    <t>اختیارخ وبملت-1200-1404/10/17 (ضملت1008)</t>
  </si>
  <si>
    <t>اختیارخ وبملت-1400-1404/10/17 (ضملت1010)</t>
  </si>
  <si>
    <t>اختیارخ ذوب-400-1404/10/17 (ضذوب1019)</t>
  </si>
  <si>
    <t>اختیارخ خساپا-500-1404/10/24 (ضسپا1040)</t>
  </si>
  <si>
    <t>اختیارخ خساپا-550-1404/10/24 (ضسپا1041)</t>
  </si>
  <si>
    <t>اختیارخ خودرو-500-1404/11/01 (ضخود1152)</t>
  </si>
  <si>
    <t>اختیارخ خودرو-550-1404/11/01 (ضخود1153)</t>
  </si>
  <si>
    <t>اختیارخ خودرو-600-1404/11/01 (ضخود1154)</t>
  </si>
  <si>
    <t>اختیارخ وتجارت-500-1404/10/17 (ضجار1075)</t>
  </si>
  <si>
    <t>اختیارخ وتجارت-550-1404/10/17 (ضجار1076)</t>
  </si>
  <si>
    <t>اختیارخ شپنا-5000-1404/10/17 (ضشنا1089)</t>
  </si>
  <si>
    <t>اختیارخ شپنا-5500-1404/10/17 (ضشنا1090)</t>
  </si>
  <si>
    <t>اختیارخ وبملت-1000-1404/11/21 (ضملت1183)</t>
  </si>
  <si>
    <t>اختیارخ وبملت-1200-1404/11/21 (ضملت1185)</t>
  </si>
  <si>
    <t>اختیارخ خساپا-450-1404/11/29 (ضسپا1137)</t>
  </si>
  <si>
    <t>اختیارخ خساپا-500-1404/11/29 (ضسپا1138)</t>
  </si>
  <si>
    <t>اختیارخ خساپا-550-1404/11/29 (ضسپا1139)</t>
  </si>
  <si>
    <t>اختیارخ خودرو-550-1404/12/06 (ضخود1250)</t>
  </si>
  <si>
    <t>اختیارخ اخابر-500-1404/11/21 (ضمخا1106)</t>
  </si>
  <si>
    <t>اختیارخ خساپا-550-1404/12/26 (ضسپا1248)</t>
  </si>
  <si>
    <t>ادامه یادداشت1-2</t>
  </si>
  <si>
    <t>گسترش نفت و گاز پارسیان (پارسان)</t>
  </si>
  <si>
    <t>صنایع پتروشیمی خلیج فارس (فارس)</t>
  </si>
  <si>
    <t>سر. نفت و گاز تامین (تاپیکو)</t>
  </si>
  <si>
    <t>پالایش نفت تهران (شتران)</t>
  </si>
  <si>
    <t>تولیدی کوچین (کوچین)</t>
  </si>
  <si>
    <t>1403/02/03</t>
  </si>
  <si>
    <t>140502/03</t>
  </si>
  <si>
    <t xml:space="preserve">  </t>
  </si>
  <si>
    <t>2-1-1- سود سهام</t>
  </si>
  <si>
    <t>اختیارخ اخابر-700-1404/11/21 (ضمخا1110)</t>
  </si>
  <si>
    <t>اختیارخ شستا-1400-1405/01/11 (ضستا0137)</t>
  </si>
  <si>
    <t>اختیارخ خودرو-500-1405/02/02 (ضخود2067)</t>
  </si>
  <si>
    <t>اختیارخ ذوب-400-1404/11/21 (ضذوب1146)</t>
  </si>
  <si>
    <t>اختیارخ فولاد-3250-1404/11/08 (ضفلا1410)</t>
  </si>
  <si>
    <t>اختیارخ اخابر-600-1404/11/21 (ضمخا1108)</t>
  </si>
  <si>
    <t>اختیارخ شپنا-4500-1404/10/17 (ضشنا1088)</t>
  </si>
  <si>
    <t>اختیارخ ذوب-450-1404/11/21 (ضذوب1147)</t>
  </si>
  <si>
    <t>اختیارخ ذوب-450-1404/12/19 (ضذوب1219)</t>
  </si>
  <si>
    <t>اختیارخ اخابر-550-1404/11/21 (ضمخا1107)</t>
  </si>
  <si>
    <t>اختیارخ خودرو-600-1405/01/11 (ضخود0150)</t>
  </si>
  <si>
    <t>اختیارخ ذوب-360-1404/10/17 (ضذوب1017)</t>
  </si>
  <si>
    <t>اختیارخ خودرو-550-1405/01/11 (ضخود0149)</t>
  </si>
  <si>
    <t>اختیارخ شستا-1410-1404/12/13 (ضستا1240)</t>
  </si>
  <si>
    <t>اختیارخ فولاد-3500-1404/11/08 (ضفلا1411)</t>
  </si>
  <si>
    <t>اختیارخ ذوب-450-1405/01/19 (ضذوب0129)</t>
  </si>
  <si>
    <t>اختیارخ اخابر-600-1405/01/19 (ضمخا0108)</t>
  </si>
  <si>
    <t>اختیارخ شستا-1500-1405/01/11 (ضستا0138)</t>
  </si>
  <si>
    <t>اختیارخ خودرو-650-1405/02/02 (ضخود2070)</t>
  </si>
  <si>
    <t>اختیارخ شپنا-6000-1404/12/19 (ضشنا1233)</t>
  </si>
  <si>
    <t>اختیارخ شستا-1810-1404/11/08 (ضستا1146)</t>
  </si>
  <si>
    <t>اختیارخ وبملت-1500-1404/10/17 (ضملت1011)</t>
  </si>
  <si>
    <t>اختیارخ وبملت-1300-1404/10/17 (ضملت1009)</t>
  </si>
  <si>
    <t>اختیارخ وتجارت-600-1404/10/17 (ضجار1077)</t>
  </si>
  <si>
    <t>اختیارخ اخابر-650-1404/11/21 (ضمخا1109)</t>
  </si>
  <si>
    <t>اختیارخ خودرو-650-1404/11/01 (ضخود1155)</t>
  </si>
  <si>
    <t>اختیارخ خساپا-600-1404/10/24 (ضسپا1042)</t>
  </si>
  <si>
    <t>اختیارخ وبصادر-650-1404/11/21 (ضصاد1168)</t>
  </si>
  <si>
    <t>اختیارخ خساپا-600-1404/11/29 (ضسپا1140)</t>
  </si>
  <si>
    <t>اختیار خرید شمش طلا-8000000-1404/08/18 (GBAB04C800)</t>
  </si>
  <si>
    <t>اختیار خرید شمش طلا-9500000-1404/08/18 (GBAB04C950)</t>
  </si>
  <si>
    <t>اختیار خرید شمش طلا-10000000-1404/08/18 (GBAB04C1000)</t>
  </si>
  <si>
    <t>اختیار خرید شمش طلا-9000000-1404/08/18 (GBAB04C900)</t>
  </si>
  <si>
    <t>اختیار خرید شمش طلا-11000000-1404/08/18 (GBAB04C1100)</t>
  </si>
  <si>
    <t>اختیار خرید شمش طلا-10500000-1404/08/18 (GBAB04C1050)</t>
  </si>
  <si>
    <t>اختیار خرید شمش طلا-12000000-1404/08/18 (GBAB04C1200)</t>
  </si>
  <si>
    <t>اختیار خرید شمش طلا-14000000-1404/08/18 (GBAB04C1400)</t>
  </si>
  <si>
    <t>اختیار خرید شمش طلا-13000000-1404/08/18 (GBAB04C1300)</t>
  </si>
  <si>
    <t>اختیار خرید شمش طلا-16000000-1404/11/19 (GBBA04C1600)</t>
  </si>
  <si>
    <t>اختیار خرید شمش طلا-16000000-1404/08/18 (GBAB04C1600)</t>
  </si>
  <si>
    <t>2-1-3- ادامه یادداشت</t>
  </si>
  <si>
    <t>سر. غدیر (وغدیر)</t>
  </si>
  <si>
    <t>پتروشیمی پردیس (شپدیس)</t>
  </si>
  <si>
    <t>سر. توسعه معادن و فلزات (ومعادن)</t>
  </si>
  <si>
    <t>سر. صندوق بازنشستگی (وصندوق)</t>
  </si>
  <si>
    <t>پتروشیمی شیراز (شیراز)</t>
  </si>
  <si>
    <t>فولاد کاوه جنوب کیش (کاوه)</t>
  </si>
  <si>
    <t>گروه مالی نماد غدیر (نماد)</t>
  </si>
  <si>
    <t>صکوک اجاره گل گهر504/3ماهه23% (صگل504)</t>
  </si>
  <si>
    <t>38.5</t>
  </si>
  <si>
    <t>اختیارخ خودرو-700-1405/02/02 (ضخود2071)</t>
  </si>
  <si>
    <t>پالایش نفت بندر عباس (شبندر)</t>
  </si>
  <si>
    <t>بورس کالای ایران (کالا)</t>
  </si>
  <si>
    <t>کارخانجات تولیدی نیرو ترانسفو (نیروترانسفو)</t>
  </si>
  <si>
    <t>گواهی شمش طلا CD1G0B0001 (شمش طلا)</t>
  </si>
  <si>
    <t>صکوک اجاره گل گهر504-3ماهه23% (صگل504)</t>
  </si>
  <si>
    <t>1403/02/10</t>
  </si>
  <si>
    <t>1408/02/10</t>
  </si>
  <si>
    <t>مرابحه ماموت تریلرمانا 080210 (ماناتریل08)</t>
  </si>
  <si>
    <t>بانک تجارت</t>
  </si>
  <si>
    <t>بانک خاورمیانه</t>
  </si>
  <si>
    <t>بانک صادرات</t>
  </si>
  <si>
    <t>بانک ملت</t>
  </si>
  <si>
    <t>بانک پاسارگاد</t>
  </si>
  <si>
    <t>بانک گردشگری</t>
  </si>
  <si>
    <t>بانک شهر</t>
  </si>
  <si>
    <t>کارمزد ابطال واحدهای سرمایه گذاری</t>
  </si>
  <si>
    <t> مرابحه ماموت تریلرمانا 080210 (ماناتریل08)</t>
  </si>
  <si>
    <t>مرابحه شیشه سازی مینا070516  (کمینا07)</t>
  </si>
  <si>
    <t>صکوک مرابحه فولاد065-بدون ضامن (صفولا065)</t>
  </si>
  <si>
    <t>اختیارخ خساپا-400-1404/08/28 (ضسپا8074)</t>
  </si>
  <si>
    <t>اختیارخ خساپا-500-1404/08/28 (ضسپا8075)</t>
  </si>
  <si>
    <t>اختیارخ شستا-1210-1404/08/14 (ضستا8038)</t>
  </si>
  <si>
    <t>اختیارخ ذوب-300-1404/08/28 (ضذوب8013)</t>
  </si>
  <si>
    <t>اختیارخ خودرو-400-1404/08/07 (ضخود8044)</t>
  </si>
  <si>
    <t>اختیارخ شستا-1310-1404/08/14 (ضستا8039)</t>
  </si>
  <si>
    <t>اختیارخ وبملت-1200-1404/08/21 (ضملت8063)</t>
  </si>
  <si>
    <t>اختیارخ خودرو-500-1404/08/07 (ضخود8045)</t>
  </si>
  <si>
    <t>اختیارخ ذوب-400-1404/08/28 (ضذوب8014)</t>
  </si>
  <si>
    <t>اختیارخ پتروآبان-15000-040818 (ضپتروآبان804)</t>
  </si>
  <si>
    <t>اختیارخ شستا-1110-1404/08/14 (ضستا8037)</t>
  </si>
  <si>
    <t>اختیارخ وتجارت-300-1404/08/21 (ضجار8014)</t>
  </si>
  <si>
    <t>اختیارخ خودرو-300-1404/08/07 (ضخود8043)</t>
  </si>
  <si>
    <t>اختیارخ وبملت-1000-1404/08/21 (ضملت8061)</t>
  </si>
  <si>
    <t>اختیارخ شستا-910-1404/08/14 (ضستا8035)</t>
  </si>
  <si>
    <t>اختیارخ شستا-1010-1404/08/14 (ضستا8036)</t>
  </si>
  <si>
    <t>اختیارخ وتجارت-400-1404/08/21 (ضجار8015)</t>
  </si>
  <si>
    <t>اختیارخ پتروآبان-17000-040818 (ضپتروآبان806)</t>
  </si>
  <si>
    <t>اختیارخ وبملت-1100-1404/08/21 (ضملت8062)</t>
  </si>
  <si>
    <t>اختيارخ وبملت-914-1404/12/19 (ضملت1205)</t>
  </si>
  <si>
    <t>اختيارخ وتجارت-372-1404/12/19 (ضجار1232)</t>
  </si>
  <si>
    <t>اختيارخ وتجارت-465-1404/12/19 (ضجار1234)</t>
  </si>
  <si>
    <t>اختيارخ وبملت-844-1404/12/19 (ضملت1204)</t>
  </si>
  <si>
    <t>اختيارخ وبملت-703-1404/12/19 (ضملت1202)</t>
  </si>
  <si>
    <t>اختيارخ وبملت-774-1404/12/19 (ضملت1203)</t>
  </si>
  <si>
    <t>اختيارخ وبملت-985-1404/12/19 (ضملت1206)</t>
  </si>
  <si>
    <t>1405/01/31</t>
  </si>
  <si>
    <t>1405/02/31</t>
  </si>
  <si>
    <t>به تاریخ 31 اردیبهشت 1405</t>
  </si>
  <si>
    <t>دوره یک ماهه منتهی به 31 اردیبهشت 1405</t>
  </si>
  <si>
    <t>طی اردیبهشت ماه</t>
  </si>
  <si>
    <t>از ابتدای سال مالی تا پایان اردیبهشت ماه</t>
  </si>
  <si>
    <t>‫دوره یک ماهه منتهی به 31 اردیبهشت 1405</t>
  </si>
  <si>
    <t>سر. توسعه معادن و فلزات (حق تقدم) (ومعادنح)</t>
  </si>
  <si>
    <t>سلف موازی برق گیلان071 (سبرق071)</t>
  </si>
  <si>
    <t>مرابحه غدیرایرانیان14081120 (غدیر08)</t>
  </si>
  <si>
    <t>1404/11/20</t>
  </si>
  <si>
    <t>1408/11/20</t>
  </si>
  <si>
    <t>صکوک مرابحه فولاژ612-بدون ضامن (صفولا612)</t>
  </si>
  <si>
    <t>1402/12/22</t>
  </si>
  <si>
    <t>1406/12/22</t>
  </si>
  <si>
    <t>1403/02/16</t>
  </si>
  <si>
    <t>1407/02/16</t>
  </si>
  <si>
    <t>صکوک اجاره وکغدیر707-بدون ضامن (صغدیر707)</t>
  </si>
  <si>
    <t>1403/07/14</t>
  </si>
  <si>
    <t>1407/07/14</t>
  </si>
  <si>
    <t>1405/02/30</t>
  </si>
  <si>
    <t>1407/02/30</t>
  </si>
  <si>
    <t>قیمت آخرین معامله</t>
  </si>
  <si>
    <t>اختیارخ ذوب-450-1405/02/30 (ضذوب1219)</t>
  </si>
  <si>
    <t>اختیارخ وبملت-703-1405/02/30 (ضملت1202)</t>
  </si>
  <si>
    <t>اختیارخ وبملت-774-1405/02/30 (ضملت1203)</t>
  </si>
  <si>
    <t>اختیارخ وبملت-844-1405/02/30 (ضملت1204)</t>
  </si>
  <si>
    <t>اختیارخ وبملت-914-1405/02/30 (ضملت1205)</t>
  </si>
  <si>
    <t>اختیارخ خساپا-550-1405/02/30 (ضسپا1248)</t>
  </si>
  <si>
    <t>اختیارخ خودرو-550-1405/02/30 (ضخود0149)</t>
  </si>
  <si>
    <t>اختیارخ خودرو-600-1405/02/30 (ضخود0150)</t>
  </si>
  <si>
    <t>اختیارخ شستا-1400-1405/02/30 (ضستا0137)</t>
  </si>
  <si>
    <t>اختیارخ شستا-1500-1405/02/30 (ضستا0138)</t>
  </si>
  <si>
    <t>اختیارخ شپنا-5039-1405/02/30 (ضشنا1233)</t>
  </si>
  <si>
    <t>اختیارخ وتجارت-372-1405/02/30 (ضجار1232)</t>
  </si>
  <si>
    <t>اختیارخ وتجارت-465-1405/02/30 (ضجار1234)</t>
  </si>
  <si>
    <t>اختیارخ ذوب-450-1405/02/30 (ضذوب0129)</t>
  </si>
  <si>
    <t>اختیارخ خودرو-500-1405/02/30 (ضخود2067)</t>
  </si>
  <si>
    <t>اختیارخ خودرو-650-1405/02/30 (ضخود2070)</t>
  </si>
  <si>
    <t>اختیارخ خودرو-700-1405/02/30 (ضخود2071)</t>
  </si>
  <si>
    <t>اختیارخ اخابر-600-1405/02/30 (ضمخا0108)</t>
  </si>
  <si>
    <t>35</t>
  </si>
  <si>
    <t>36</t>
  </si>
  <si>
    <t>درصد به کل دارایی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</si>
</sst>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;"/>
    <numFmt numFmtId="165" formatCode="#,##0_-;\(#,##0\)"/>
  </numFmts>
  <fonts count="59">
    <font>
      <sz val="11"/>
      <color theme="1"/>
      <name val="B Nazanin"/>
      <family val="2"/>
      <charset val="178"/>
      <scheme val="minor"/>
    </font>
    <font>
      <sz val="10"/>
      <color theme="1"/>
      <name val="B Nazanin"/>
      <charset val="178"/>
    </font>
    <font>
      <i/>
      <sz val="10"/>
      <color theme="1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1"/>
      <color theme="1"/>
      <name val="B Nazanin"/>
      <charset val="178"/>
    </font>
    <font>
      <sz val="11"/>
      <color rgb="FF000000"/>
      <name val="B Nazanin"/>
      <charset val="178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sz val="11"/>
      <name val="Calibri"/>
      <family val="2"/>
    </font>
    <font>
      <sz val="11"/>
      <color indexed="8"/>
      <name val="B Nazanin"/>
      <charset val="178"/>
    </font>
    <font>
      <sz val="14"/>
      <color indexed="8"/>
      <name val="B Nazanin"/>
      <charset val="178"/>
    </font>
    <font>
      <sz val="11"/>
      <color theme="0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20"/>
      <color theme="1"/>
      <name val="B Nazanin"/>
      <charset val="178"/>
    </font>
    <font>
      <b/>
      <u/>
      <sz val="20"/>
      <color theme="1"/>
      <name val="B Nazanin"/>
      <charset val="178"/>
    </font>
    <font>
      <sz val="14"/>
      <color theme="1"/>
      <name val="B Nazanin"/>
      <charset val="178"/>
    </font>
    <font>
      <sz val="20"/>
      <color theme="1"/>
      <name val="B Nazanin"/>
      <charset val="178"/>
    </font>
    <font>
      <b/>
      <sz val="18"/>
      <color theme="1"/>
      <name val="B Nazanin"/>
      <charset val="178"/>
    </font>
    <font>
      <b/>
      <sz val="8"/>
      <color theme="1"/>
      <name val="B Nazanin"/>
      <charset val="178"/>
    </font>
    <font>
      <b/>
      <sz val="20"/>
      <color rgb="FF0062AC"/>
      <name val="B Nazanin"/>
      <charset val="178"/>
      <scheme val="minor"/>
    </font>
    <font>
      <b/>
      <sz val="16"/>
      <color theme="1"/>
      <name val="B Nazanin"/>
      <charset val="178"/>
      <scheme val="minor"/>
    </font>
    <font>
      <b/>
      <sz val="18"/>
      <color theme="1"/>
      <name val="B Nazanin"/>
      <charset val="178"/>
      <scheme val="minor"/>
    </font>
    <font>
      <b/>
      <sz val="20"/>
      <color theme="1"/>
      <name val="B Nazanin"/>
      <charset val="178"/>
      <scheme val="minor"/>
    </font>
    <font>
      <b/>
      <u/>
      <sz val="20"/>
      <color theme="1"/>
      <name val="B Nazanin"/>
      <charset val="178"/>
      <scheme val="minor"/>
    </font>
    <font>
      <sz val="14"/>
      <color theme="1"/>
      <name val="B Nazanin"/>
      <charset val="178"/>
      <scheme val="minor"/>
    </font>
    <font>
      <b/>
      <sz val="14"/>
      <color theme="1"/>
      <name val="B Nazanin"/>
      <charset val="178"/>
      <scheme val="minor"/>
    </font>
    <font>
      <sz val="11"/>
      <color indexed="8"/>
      <name val="B Nazanin"/>
      <family val="2"/>
      <scheme val="minor"/>
    </font>
    <font>
      <b/>
      <sz val="20"/>
      <name val="B Nazanin"/>
      <charset val="178"/>
    </font>
    <font>
      <sz val="18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rgb="FF000000"/>
      <name val="B Nazanin"/>
      <charset val="178"/>
      <scheme val="minor"/>
    </font>
    <font>
      <sz val="28"/>
      <color theme="1"/>
      <name val="B Nazanin"/>
      <charset val="178"/>
      <scheme val="minor"/>
    </font>
    <font>
      <b/>
      <sz val="16"/>
      <name val="B Nazanin"/>
      <charset val="178"/>
    </font>
    <font>
      <b/>
      <sz val="20"/>
      <color indexed="8"/>
      <name val="B Nazanin"/>
      <charset val="178"/>
    </font>
    <font>
      <sz val="18"/>
      <color theme="1"/>
      <name val="B Nazanin"/>
      <charset val="178"/>
      <scheme val="minor"/>
    </font>
    <font>
      <b/>
      <sz val="24"/>
      <color theme="1"/>
      <name val="B Nazanin"/>
      <charset val="178"/>
    </font>
    <font>
      <b/>
      <u/>
      <sz val="24"/>
      <color theme="1"/>
      <name val="B Nazanin"/>
      <charset val="178"/>
    </font>
    <font>
      <sz val="24"/>
      <color theme="1"/>
      <name val="B Nazanin"/>
      <charset val="178"/>
    </font>
    <font>
      <sz val="20"/>
      <color theme="1"/>
      <name val="B Nazanin"/>
      <charset val="178"/>
      <scheme val="minor"/>
    </font>
    <font>
      <sz val="20"/>
      <color rgb="FF000000"/>
      <name val="B Nazanin"/>
      <charset val="178"/>
    </font>
    <font>
      <b/>
      <sz val="20"/>
      <color rgb="FF000000"/>
      <name val="B Nazanin"/>
      <charset val="178"/>
    </font>
    <font>
      <sz val="20"/>
      <color rgb="FF0062AC"/>
      <name val="B Nazanin"/>
      <charset val="178"/>
    </font>
    <font>
      <b/>
      <sz val="20"/>
      <color rgb="FF000000"/>
      <name val="B Nazanin"/>
      <charset val="178"/>
      <scheme val="minor"/>
    </font>
    <font>
      <sz val="22"/>
      <color theme="1"/>
      <name val="B Nazanin"/>
      <charset val="178"/>
    </font>
    <font>
      <b/>
      <sz val="22"/>
      <color theme="1"/>
      <name val="B Nazanin"/>
      <charset val="178"/>
    </font>
    <font>
      <b/>
      <i/>
      <sz val="16"/>
      <color theme="1"/>
      <name val="B Nazanin"/>
      <charset val="178"/>
    </font>
    <font>
      <sz val="12"/>
      <color theme="1"/>
      <name val="B Mitra"/>
      <charset val="178"/>
    </font>
    <font>
      <sz val="18"/>
      <color rgb="FF000000"/>
      <name val="B Nazanin"/>
      <charset val="178"/>
      <scheme val="minor"/>
    </font>
    <font>
      <b/>
      <sz val="18"/>
      <color rgb="FF000000"/>
      <name val="B Nazanin"/>
      <charset val="178"/>
      <scheme val="minor"/>
    </font>
    <font>
      <sz val="26"/>
      <color theme="1"/>
      <name val="B Nazanin"/>
      <charset val="178"/>
    </font>
    <font>
      <sz val="36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34" fillId="0" borderId="0"/>
  </cellStyleXfs>
  <cellXfs count="2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 readingOrder="2"/>
    </xf>
    <xf numFmtId="164" fontId="12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0" fontId="16" fillId="0" borderId="0" xfId="1" applyFont="1"/>
    <xf numFmtId="0" fontId="17" fillId="0" borderId="0" xfId="1" applyFont="1"/>
    <xf numFmtId="0" fontId="18" fillId="2" borderId="0" xfId="1" applyFont="1" applyFill="1"/>
    <xf numFmtId="0" fontId="1" fillId="0" borderId="0" xfId="0" applyFont="1" applyAlignment="1">
      <alignment vertical="center" readingOrder="2"/>
    </xf>
    <xf numFmtId="0" fontId="20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38" fontId="4" fillId="0" borderId="0" xfId="0" applyNumberFormat="1" applyFont="1"/>
    <xf numFmtId="38" fontId="22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 readingOrder="2"/>
    </xf>
    <xf numFmtId="38" fontId="20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38" fontId="23" fillId="0" borderId="1" xfId="0" applyNumberFormat="1" applyFont="1" applyBorder="1" applyAlignment="1">
      <alignment horizontal="center" vertical="center"/>
    </xf>
    <xf numFmtId="38" fontId="23" fillId="0" borderId="0" xfId="0" applyNumberFormat="1" applyFont="1" applyAlignment="1">
      <alignment horizontal="right" vertical="center"/>
    </xf>
    <xf numFmtId="38" fontId="12" fillId="0" borderId="0" xfId="0" applyNumberFormat="1" applyFont="1" applyAlignment="1">
      <alignment horizontal="right" vertical="center"/>
    </xf>
    <xf numFmtId="38" fontId="12" fillId="0" borderId="0" xfId="0" applyNumberFormat="1" applyFont="1" applyAlignment="1">
      <alignment horizontal="center" vertical="center"/>
    </xf>
    <xf numFmtId="38" fontId="19" fillId="0" borderId="4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19" fillId="0" borderId="1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40" fontId="2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readingOrder="2"/>
    </xf>
    <xf numFmtId="38" fontId="20" fillId="0" borderId="0" xfId="0" applyNumberFormat="1" applyFont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 readingOrder="2"/>
    </xf>
    <xf numFmtId="38" fontId="21" fillId="0" borderId="0" xfId="0" applyNumberFormat="1" applyFont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38" fontId="21" fillId="0" borderId="0" xfId="0" applyNumberFormat="1" applyFont="1" applyAlignment="1">
      <alignment horizontal="center" vertical="center"/>
    </xf>
    <xf numFmtId="38" fontId="0" fillId="0" borderId="0" xfId="0" applyNumberFormat="1" applyAlignment="1">
      <alignment vertical="center"/>
    </xf>
    <xf numFmtId="38" fontId="12" fillId="0" borderId="0" xfId="0" applyNumberFormat="1" applyFont="1" applyAlignment="1">
      <alignment horizontal="right" vertical="center" readingOrder="2"/>
    </xf>
    <xf numFmtId="38" fontId="12" fillId="0" borderId="0" xfId="0" applyNumberFormat="1" applyFont="1" applyAlignment="1">
      <alignment vertical="center" readingOrder="2"/>
    </xf>
    <xf numFmtId="38" fontId="24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 readingOrder="2"/>
    </xf>
    <xf numFmtId="38" fontId="1" fillId="0" borderId="0" xfId="0" applyNumberFormat="1" applyFont="1" applyAlignment="1">
      <alignment vertical="center"/>
    </xf>
    <xf numFmtId="38" fontId="26" fillId="0" borderId="0" xfId="0" applyNumberFormat="1" applyFont="1" applyAlignment="1">
      <alignment horizontal="right" vertical="center" readingOrder="2"/>
    </xf>
    <xf numFmtId="38" fontId="1" fillId="0" borderId="0" xfId="0" applyNumberFormat="1" applyFont="1" applyAlignment="1">
      <alignment horizontal="center" vertical="center" wrapText="1" readingOrder="2"/>
    </xf>
    <xf numFmtId="38" fontId="2" fillId="0" borderId="0" xfId="0" applyNumberFormat="1" applyFont="1" applyAlignment="1">
      <alignment horizontal="center" vertical="center" wrapText="1" readingOrder="2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/>
    <xf numFmtId="38" fontId="5" fillId="0" borderId="0" xfId="0" applyNumberFormat="1" applyFont="1" applyAlignment="1">
      <alignment vertical="center" readingOrder="2"/>
    </xf>
    <xf numFmtId="38" fontId="12" fillId="0" borderId="0" xfId="0" applyNumberFormat="1" applyFont="1" applyAlignment="1">
      <alignment horizontal="right" vertical="center" readingOrder="1"/>
    </xf>
    <xf numFmtId="38" fontId="14" fillId="0" borderId="0" xfId="0" applyNumberFormat="1" applyFont="1" applyAlignment="1">
      <alignment horizontal="center" vertical="center" readingOrder="2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6" fillId="0" borderId="0" xfId="0" applyNumberFormat="1" applyFont="1"/>
    <xf numFmtId="38" fontId="11" fillId="0" borderId="0" xfId="0" applyNumberFormat="1" applyFont="1" applyAlignment="1">
      <alignment horizontal="center" vertical="center"/>
    </xf>
    <xf numFmtId="38" fontId="27" fillId="0" borderId="0" xfId="0" applyNumberFormat="1" applyFont="1" applyAlignment="1">
      <alignment horizontal="right" vertical="center" readingOrder="2"/>
    </xf>
    <xf numFmtId="38" fontId="6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 readingOrder="2"/>
    </xf>
    <xf numFmtId="38" fontId="7" fillId="0" borderId="0" xfId="0" applyNumberFormat="1" applyFont="1" applyAlignment="1">
      <alignment vertical="center" readingOrder="2"/>
    </xf>
    <xf numFmtId="38" fontId="13" fillId="0" borderId="0" xfId="0" applyNumberFormat="1" applyFont="1" applyAlignment="1">
      <alignment horizontal="right" vertical="center" readingOrder="1"/>
    </xf>
    <xf numFmtId="38" fontId="13" fillId="0" borderId="0" xfId="0" applyNumberFormat="1" applyFont="1" applyAlignment="1">
      <alignment horizontal="center" vertical="center" readingOrder="2"/>
    </xf>
    <xf numFmtId="38" fontId="13" fillId="0" borderId="0" xfId="0" applyNumberFormat="1" applyFont="1" applyAlignment="1">
      <alignment horizontal="right" vertical="center" readingOrder="2"/>
    </xf>
    <xf numFmtId="38" fontId="24" fillId="0" borderId="0" xfId="0" applyNumberFormat="1" applyFont="1" applyAlignment="1">
      <alignment horizontal="right" vertical="center" readingOrder="2"/>
    </xf>
    <xf numFmtId="38" fontId="8" fillId="0" borderId="0" xfId="0" applyNumberFormat="1" applyFont="1" applyAlignment="1">
      <alignment horizontal="center" vertical="center"/>
    </xf>
    <xf numFmtId="38" fontId="31" fillId="0" borderId="0" xfId="0" applyNumberFormat="1" applyFont="1" applyAlignment="1">
      <alignment horizontal="center" vertical="center"/>
    </xf>
    <xf numFmtId="38" fontId="32" fillId="0" borderId="0" xfId="0" applyNumberFormat="1" applyFont="1"/>
    <xf numFmtId="38" fontId="33" fillId="0" borderId="4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40" fontId="32" fillId="0" borderId="0" xfId="0" applyNumberFormat="1" applyFont="1" applyAlignment="1">
      <alignment horizontal="center" vertical="center"/>
    </xf>
    <xf numFmtId="38" fontId="28" fillId="0" borderId="0" xfId="0" applyNumberFormat="1" applyFont="1" applyAlignment="1">
      <alignment vertical="center"/>
    </xf>
    <xf numFmtId="40" fontId="6" fillId="0" borderId="0" xfId="0" applyNumberFormat="1" applyFont="1" applyAlignment="1">
      <alignment vertical="center"/>
    </xf>
    <xf numFmtId="40" fontId="12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/>
    </xf>
    <xf numFmtId="40" fontId="23" fillId="0" borderId="1" xfId="0" applyNumberFormat="1" applyFont="1" applyBorder="1" applyAlignment="1">
      <alignment horizontal="center" vertical="center"/>
    </xf>
    <xf numFmtId="40" fontId="19" fillId="0" borderId="1" xfId="0" applyNumberFormat="1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37" fontId="17" fillId="0" borderId="7" xfId="2" applyNumberFormat="1" applyFont="1" applyBorder="1" applyAlignment="1">
      <alignment horizontal="center" vertical="center"/>
    </xf>
    <xf numFmtId="0" fontId="3" fillId="0" borderId="0" xfId="0" applyFont="1"/>
    <xf numFmtId="38" fontId="25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 readingOrder="2"/>
    </xf>
    <xf numFmtId="38" fontId="36" fillId="0" borderId="0" xfId="0" applyNumberFormat="1" applyFont="1" applyAlignment="1">
      <alignment horizontal="center" vertical="center"/>
    </xf>
    <xf numFmtId="38" fontId="25" fillId="0" borderId="1" xfId="0" applyNumberFormat="1" applyFont="1" applyBorder="1" applyAlignment="1">
      <alignment horizontal="center" vertical="center"/>
    </xf>
    <xf numFmtId="40" fontId="22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7" fontId="3" fillId="0" borderId="0" xfId="0" applyNumberFormat="1" applyFont="1"/>
    <xf numFmtId="38" fontId="28" fillId="0" borderId="0" xfId="0" applyNumberFormat="1" applyFont="1" applyAlignment="1">
      <alignment horizontal="right" vertical="center"/>
    </xf>
    <xf numFmtId="38" fontId="38" fillId="0" borderId="0" xfId="0" applyNumberFormat="1" applyFont="1" applyAlignment="1">
      <alignment horizontal="center" vertical="center" readingOrder="2"/>
    </xf>
    <xf numFmtId="38" fontId="38" fillId="0" borderId="0" xfId="0" applyNumberFormat="1" applyFont="1" applyAlignment="1">
      <alignment vertical="center" readingOrder="2"/>
    </xf>
    <xf numFmtId="40" fontId="38" fillId="0" borderId="0" xfId="0" applyNumberFormat="1" applyFont="1" applyAlignment="1">
      <alignment horizontal="center" vertical="center" readingOrder="2"/>
    </xf>
    <xf numFmtId="38" fontId="38" fillId="0" borderId="1" xfId="0" applyNumberFormat="1" applyFont="1" applyBorder="1" applyAlignment="1">
      <alignment horizontal="center" vertical="center" readingOrder="2"/>
    </xf>
    <xf numFmtId="38" fontId="32" fillId="0" borderId="0" xfId="0" applyNumberFormat="1" applyFont="1" applyAlignment="1">
      <alignment horizontal="center" vertical="center"/>
    </xf>
    <xf numFmtId="38" fontId="32" fillId="0" borderId="0" xfId="0" applyNumberFormat="1" applyFont="1" applyAlignment="1">
      <alignment vertical="center"/>
    </xf>
    <xf numFmtId="38" fontId="39" fillId="0" borderId="0" xfId="0" applyNumberFormat="1" applyFont="1" applyAlignment="1">
      <alignment vertical="center"/>
    </xf>
    <xf numFmtId="38" fontId="37" fillId="0" borderId="0" xfId="0" applyNumberFormat="1" applyFont="1" applyAlignment="1">
      <alignment vertical="center"/>
    </xf>
    <xf numFmtId="38" fontId="36" fillId="0" borderId="0" xfId="0" applyNumberFormat="1" applyFont="1"/>
    <xf numFmtId="38" fontId="20" fillId="0" borderId="5" xfId="0" applyNumberFormat="1" applyFont="1" applyBorder="1" applyAlignment="1">
      <alignment horizontal="center" vertical="center"/>
    </xf>
    <xf numFmtId="38" fontId="24" fillId="0" borderId="0" xfId="0" applyNumberFormat="1" applyFont="1"/>
    <xf numFmtId="38" fontId="37" fillId="0" borderId="0" xfId="0" applyNumberFormat="1" applyFont="1" applyAlignment="1">
      <alignment horizontal="center" vertical="center"/>
    </xf>
    <xf numFmtId="38" fontId="37" fillId="0" borderId="1" xfId="0" applyNumberFormat="1" applyFont="1" applyBorder="1" applyAlignment="1">
      <alignment horizontal="center" vertical="center"/>
    </xf>
    <xf numFmtId="38" fontId="42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center"/>
    </xf>
    <xf numFmtId="38" fontId="37" fillId="0" borderId="0" xfId="0" applyNumberFormat="1" applyFont="1" applyAlignment="1">
      <alignment horizontal="right" vertical="center"/>
    </xf>
    <xf numFmtId="38" fontId="20" fillId="0" borderId="4" xfId="0" applyNumberFormat="1" applyFont="1" applyBorder="1" applyAlignment="1">
      <alignment horizontal="center" vertical="center"/>
    </xf>
    <xf numFmtId="38" fontId="44" fillId="0" borderId="0" xfId="0" applyNumberFormat="1" applyFont="1" applyAlignment="1">
      <alignment horizontal="center" vertical="center"/>
    </xf>
    <xf numFmtId="38" fontId="24" fillId="0" borderId="0" xfId="0" applyNumberFormat="1" applyFont="1" applyAlignment="1">
      <alignment horizontal="right" vertical="center"/>
    </xf>
    <xf numFmtId="38" fontId="21" fillId="0" borderId="0" xfId="0" applyNumberFormat="1" applyFont="1" applyAlignment="1">
      <alignment horizontal="right" vertical="center"/>
    </xf>
    <xf numFmtId="38" fontId="21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38" fontId="45" fillId="0" borderId="0" xfId="0" applyNumberFormat="1" applyFont="1" applyAlignment="1">
      <alignment vertical="center"/>
    </xf>
    <xf numFmtId="38" fontId="46" fillId="0" borderId="0" xfId="0" applyNumberFormat="1" applyFont="1" applyAlignment="1">
      <alignment vertical="center"/>
    </xf>
    <xf numFmtId="38" fontId="47" fillId="0" borderId="0" xfId="0" applyNumberFormat="1" applyFont="1" applyAlignment="1">
      <alignment horizontal="center" vertical="center" readingOrder="2"/>
    </xf>
    <xf numFmtId="38" fontId="21" fillId="0" borderId="1" xfId="0" applyNumberFormat="1" applyFont="1" applyBorder="1" applyAlignment="1">
      <alignment horizontal="center" vertical="center"/>
    </xf>
    <xf numFmtId="38" fontId="24" fillId="0" borderId="0" xfId="0" applyNumberFormat="1" applyFont="1" applyAlignment="1">
      <alignment vertical="center"/>
    </xf>
    <xf numFmtId="38" fontId="45" fillId="0" borderId="0" xfId="0" applyNumberFormat="1" applyFont="1" applyAlignment="1">
      <alignment horizontal="center" vertical="center"/>
    </xf>
    <xf numFmtId="38" fontId="43" fillId="0" borderId="0" xfId="0" applyNumberFormat="1" applyFont="1" applyAlignment="1">
      <alignment horizontal="center" vertical="center"/>
    </xf>
    <xf numFmtId="38" fontId="45" fillId="0" borderId="0" xfId="0" applyNumberFormat="1" applyFont="1" applyAlignment="1">
      <alignment horizontal="right" vertical="center"/>
    </xf>
    <xf numFmtId="38" fontId="30" fillId="0" borderId="0" xfId="0" applyNumberFormat="1" applyFont="1" applyAlignment="1">
      <alignment horizontal="center" vertical="center"/>
    </xf>
    <xf numFmtId="38" fontId="49" fillId="0" borderId="0" xfId="0" applyNumberFormat="1" applyFont="1" applyAlignment="1">
      <alignment horizontal="right" vertical="center" readingOrder="2"/>
    </xf>
    <xf numFmtId="38" fontId="50" fillId="0" borderId="1" xfId="0" applyNumberFormat="1" applyFont="1" applyBorder="1" applyAlignment="1">
      <alignment horizontal="center" vertical="center" readingOrder="2"/>
    </xf>
    <xf numFmtId="38" fontId="50" fillId="0" borderId="0" xfId="0" applyNumberFormat="1" applyFont="1" applyAlignment="1">
      <alignment vertical="center" readingOrder="2"/>
    </xf>
    <xf numFmtId="38" fontId="50" fillId="0" borderId="2" xfId="0" applyNumberFormat="1" applyFont="1" applyBorder="1" applyAlignment="1">
      <alignment horizontal="center" vertical="center" readingOrder="2"/>
    </xf>
    <xf numFmtId="38" fontId="50" fillId="0" borderId="0" xfId="0" applyNumberFormat="1" applyFont="1" applyAlignment="1">
      <alignment horizontal="center" vertical="center" readingOrder="2"/>
    </xf>
    <xf numFmtId="38" fontId="50" fillId="0" borderId="3" xfId="0" applyNumberFormat="1" applyFont="1" applyBorder="1" applyAlignment="1">
      <alignment horizontal="center" vertical="center" readingOrder="2"/>
    </xf>
    <xf numFmtId="40" fontId="50" fillId="0" borderId="3" xfId="0" applyNumberFormat="1" applyFont="1" applyBorder="1" applyAlignment="1">
      <alignment horizontal="center" vertical="center" readingOrder="2"/>
    </xf>
    <xf numFmtId="38" fontId="50" fillId="0" borderId="1" xfId="0" applyNumberFormat="1" applyFont="1" applyBorder="1" applyAlignment="1">
      <alignment vertical="center" readingOrder="2"/>
    </xf>
    <xf numFmtId="38" fontId="30" fillId="0" borderId="0" xfId="0" applyNumberFormat="1" applyFont="1" applyAlignment="1">
      <alignment vertical="center"/>
    </xf>
    <xf numFmtId="38" fontId="25" fillId="0" borderId="1" xfId="0" applyNumberFormat="1" applyFont="1" applyBorder="1" applyAlignment="1">
      <alignment horizontal="center" vertical="center" readingOrder="2"/>
    </xf>
    <xf numFmtId="38" fontId="30" fillId="0" borderId="1" xfId="0" applyNumberFormat="1" applyFont="1" applyBorder="1" applyAlignment="1">
      <alignment horizontal="center" vertical="center"/>
    </xf>
    <xf numFmtId="38" fontId="51" fillId="0" borderId="0" xfId="0" applyNumberFormat="1" applyFont="1" applyAlignment="1">
      <alignment horizontal="right" vertical="center"/>
    </xf>
    <xf numFmtId="38" fontId="21" fillId="0" borderId="1" xfId="0" applyNumberFormat="1" applyFont="1" applyBorder="1" applyAlignment="1">
      <alignment horizontal="center" vertical="center" readingOrder="2"/>
    </xf>
    <xf numFmtId="38" fontId="21" fillId="0" borderId="0" xfId="0" applyNumberFormat="1" applyFont="1" applyAlignment="1">
      <alignment horizontal="center" vertical="center" readingOrder="2"/>
    </xf>
    <xf numFmtId="38" fontId="24" fillId="0" borderId="0" xfId="0" applyNumberFormat="1" applyFont="1" applyAlignment="1">
      <alignment horizontal="center" vertical="center" readingOrder="2"/>
    </xf>
    <xf numFmtId="38" fontId="36" fillId="0" borderId="0" xfId="0" applyNumberFormat="1" applyFont="1" applyAlignment="1">
      <alignment vertical="center"/>
    </xf>
    <xf numFmtId="40" fontId="36" fillId="0" borderId="0" xfId="0" applyNumberFormat="1" applyFont="1" applyAlignment="1">
      <alignment vertical="center"/>
    </xf>
    <xf numFmtId="38" fontId="51" fillId="0" borderId="0" xfId="0" applyNumberFormat="1" applyFont="1" applyAlignment="1">
      <alignment horizontal="center" vertical="center"/>
    </xf>
    <xf numFmtId="40" fontId="51" fillId="0" borderId="0" xfId="0" applyNumberFormat="1" applyFont="1" applyAlignment="1">
      <alignment horizontal="center" vertical="center"/>
    </xf>
    <xf numFmtId="38" fontId="52" fillId="0" borderId="4" xfId="0" applyNumberFormat="1" applyFont="1" applyBorder="1" applyAlignment="1">
      <alignment horizontal="center" vertical="center"/>
    </xf>
    <xf numFmtId="38" fontId="52" fillId="0" borderId="0" xfId="0" applyNumberFormat="1" applyFont="1" applyAlignment="1">
      <alignment horizontal="center" vertical="center"/>
    </xf>
    <xf numFmtId="40" fontId="52" fillId="0" borderId="4" xfId="0" applyNumberFormat="1" applyFont="1" applyBorder="1" applyAlignment="1">
      <alignment horizontal="center" vertical="center"/>
    </xf>
    <xf numFmtId="38" fontId="52" fillId="0" borderId="0" xfId="0" applyNumberFormat="1" applyFont="1" applyAlignment="1">
      <alignment vertical="center" readingOrder="2"/>
    </xf>
    <xf numFmtId="38" fontId="53" fillId="0" borderId="0" xfId="0" applyNumberFormat="1" applyFont="1" applyAlignment="1">
      <alignment horizontal="center" vertical="center" wrapText="1" readingOrder="2"/>
    </xf>
    <xf numFmtId="38" fontId="20" fillId="0" borderId="5" xfId="0" applyNumberFormat="1" applyFont="1" applyBorder="1" applyAlignment="1">
      <alignment horizontal="center" vertical="center" readingOrder="2"/>
    </xf>
    <xf numFmtId="38" fontId="54" fillId="2" borderId="0" xfId="0" applyNumberFormat="1" applyFont="1" applyFill="1" applyAlignment="1">
      <alignment horizontal="center" vertical="center"/>
    </xf>
    <xf numFmtId="38" fontId="17" fillId="0" borderId="6" xfId="2" applyNumberFormat="1" applyFont="1" applyBorder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39" fontId="37" fillId="0" borderId="0" xfId="0" applyNumberFormat="1" applyFont="1" applyAlignment="1">
      <alignment horizontal="center" vertical="center"/>
    </xf>
    <xf numFmtId="38" fontId="37" fillId="0" borderId="4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38" fontId="25" fillId="0" borderId="3" xfId="0" applyNumberFormat="1" applyFont="1" applyBorder="1" applyAlignment="1">
      <alignment horizontal="center" vertical="center" readingOrder="2"/>
    </xf>
    <xf numFmtId="0" fontId="25" fillId="0" borderId="0" xfId="0" applyFont="1" applyAlignment="1">
      <alignment horizontal="center" vertical="center" readingOrder="2"/>
    </xf>
    <xf numFmtId="0" fontId="25" fillId="0" borderId="1" xfId="0" applyFont="1" applyBorder="1" applyAlignment="1">
      <alignment horizontal="center" vertical="center" wrapText="1" readingOrder="2"/>
    </xf>
    <xf numFmtId="38" fontId="37" fillId="0" borderId="0" xfId="0" quotePrefix="1" applyNumberFormat="1" applyFont="1" applyAlignment="1">
      <alignment horizontal="center" vertical="center"/>
    </xf>
    <xf numFmtId="40" fontId="37" fillId="0" borderId="0" xfId="0" applyNumberFormat="1" applyFont="1" applyAlignment="1">
      <alignment horizontal="center" vertical="center"/>
    </xf>
    <xf numFmtId="40" fontId="20" fillId="0" borderId="0" xfId="0" applyNumberFormat="1" applyFont="1" applyAlignment="1">
      <alignment horizontal="center" vertical="center"/>
    </xf>
    <xf numFmtId="40" fontId="20" fillId="0" borderId="4" xfId="0" applyNumberFormat="1" applyFont="1" applyBorder="1" applyAlignment="1">
      <alignment horizontal="center" vertical="center"/>
    </xf>
    <xf numFmtId="38" fontId="21" fillId="0" borderId="0" xfId="0" applyNumberFormat="1" applyFont="1" applyAlignment="1">
      <alignment vertical="center"/>
    </xf>
    <xf numFmtId="38" fontId="25" fillId="0" borderId="0" xfId="0" applyNumberFormat="1" applyFont="1" applyAlignment="1">
      <alignment horizontal="center" vertical="center" wrapText="1" readingOrder="2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40" fontId="37" fillId="0" borderId="4" xfId="0" applyNumberFormat="1" applyFont="1" applyBorder="1" applyAlignment="1">
      <alignment horizontal="center" vertical="center"/>
    </xf>
    <xf numFmtId="38" fontId="25" fillId="0" borderId="0" xfId="0" applyNumberFormat="1" applyFont="1" applyAlignment="1">
      <alignment vertical="center" readingOrder="2"/>
    </xf>
    <xf numFmtId="0" fontId="21" fillId="0" borderId="0" xfId="0" applyFont="1" applyAlignment="1">
      <alignment vertical="center" readingOrder="2"/>
    </xf>
    <xf numFmtId="38" fontId="21" fillId="0" borderId="0" xfId="0" applyNumberFormat="1" applyFont="1" applyAlignment="1">
      <alignment vertical="center" readingOrder="2"/>
    </xf>
    <xf numFmtId="38" fontId="55" fillId="0" borderId="0" xfId="0" applyNumberFormat="1" applyFont="1" applyAlignment="1">
      <alignment horizontal="right" vertical="center" readingOrder="2"/>
    </xf>
    <xf numFmtId="38" fontId="56" fillId="0" borderId="1" xfId="0" applyNumberFormat="1" applyFont="1" applyBorder="1" applyAlignment="1">
      <alignment horizontal="center" vertical="center" readingOrder="2"/>
    </xf>
    <xf numFmtId="38" fontId="56" fillId="0" borderId="0" xfId="0" applyNumberFormat="1" applyFont="1" applyAlignment="1">
      <alignment vertical="center" readingOrder="2"/>
    </xf>
    <xf numFmtId="38" fontId="56" fillId="0" borderId="0" xfId="0" applyNumberFormat="1" applyFont="1" applyAlignment="1">
      <alignment horizontal="center" vertical="center" readingOrder="2"/>
    </xf>
    <xf numFmtId="38" fontId="56" fillId="0" borderId="3" xfId="0" applyNumberFormat="1" applyFont="1" applyBorder="1" applyAlignment="1">
      <alignment horizontal="center" vertical="center" readingOrder="2"/>
    </xf>
    <xf numFmtId="38" fontId="55" fillId="0" borderId="0" xfId="0" applyNumberFormat="1" applyFont="1" applyAlignment="1">
      <alignment horizontal="center" vertical="center" readingOrder="2"/>
    </xf>
    <xf numFmtId="38" fontId="56" fillId="0" borderId="0" xfId="0" applyNumberFormat="1" applyFont="1" applyAlignment="1">
      <alignment horizontal="center" vertical="center" wrapText="1" readingOrder="2"/>
    </xf>
    <xf numFmtId="38" fontId="48" fillId="0" borderId="0" xfId="0" applyNumberFormat="1" applyFont="1" applyAlignment="1">
      <alignment vertical="center" readingOrder="2"/>
    </xf>
    <xf numFmtId="38" fontId="36" fillId="0" borderId="0" xfId="0" applyNumberFormat="1" applyFont="1" applyAlignment="1">
      <alignment horizontal="right" vertical="center"/>
    </xf>
    <xf numFmtId="38" fontId="25" fillId="0" borderId="4" xfId="0" applyNumberFormat="1" applyFont="1" applyBorder="1" applyAlignment="1">
      <alignment horizontal="center" vertical="center"/>
    </xf>
    <xf numFmtId="38" fontId="36" fillId="0" borderId="1" xfId="0" applyNumberFormat="1" applyFont="1" applyBorder="1" applyAlignment="1">
      <alignment horizontal="center" vertical="center"/>
    </xf>
    <xf numFmtId="38" fontId="25" fillId="0" borderId="0" xfId="0" applyNumberFormat="1" applyFont="1" applyAlignment="1">
      <alignment horizontal="right" vertical="center"/>
    </xf>
    <xf numFmtId="38" fontId="25" fillId="0" borderId="3" xfId="0" applyNumberFormat="1" applyFont="1" applyBorder="1" applyAlignment="1">
      <alignment horizontal="center" vertical="center"/>
    </xf>
    <xf numFmtId="38" fontId="57" fillId="0" borderId="0" xfId="0" applyNumberFormat="1" applyFont="1" applyAlignment="1">
      <alignment horizontal="center" vertical="center"/>
    </xf>
    <xf numFmtId="38" fontId="58" fillId="0" borderId="0" xfId="0" applyNumberFormat="1" applyFont="1" applyAlignment="1">
      <alignment vertical="center"/>
    </xf>
    <xf numFmtId="37" fontId="40" fillId="0" borderId="0" xfId="1" applyNumberFormat="1" applyFont="1" applyAlignment="1">
      <alignment horizontal="center" vertical="center"/>
    </xf>
    <xf numFmtId="38" fontId="21" fillId="0" borderId="0" xfId="0" applyNumberFormat="1" applyFont="1" applyAlignment="1">
      <alignment horizontal="center" vertical="center" readingOrder="2"/>
    </xf>
    <xf numFmtId="38" fontId="21" fillId="0" borderId="1" xfId="0" applyNumberFormat="1" applyFont="1" applyBorder="1" applyAlignment="1">
      <alignment horizontal="center" vertical="center" readingOrder="2"/>
    </xf>
    <xf numFmtId="38" fontId="21" fillId="0" borderId="0" xfId="0" applyNumberFormat="1" applyFont="1" applyAlignment="1">
      <alignment horizontal="center" vertical="center" wrapText="1" readingOrder="2"/>
    </xf>
    <xf numFmtId="38" fontId="21" fillId="0" borderId="1" xfId="0" applyNumberFormat="1" applyFont="1" applyBorder="1" applyAlignment="1">
      <alignment horizontal="center" vertical="center" wrapText="1" readingOrder="2"/>
    </xf>
    <xf numFmtId="40" fontId="21" fillId="0" borderId="0" xfId="0" applyNumberFormat="1" applyFont="1" applyAlignment="1">
      <alignment horizontal="center" vertical="center" wrapText="1" readingOrder="2"/>
    </xf>
    <xf numFmtId="40" fontId="21" fillId="0" borderId="1" xfId="0" applyNumberFormat="1" applyFont="1" applyBorder="1" applyAlignment="1">
      <alignment horizontal="center" vertical="center" wrapText="1" readingOrder="2"/>
    </xf>
    <xf numFmtId="38" fontId="52" fillId="0" borderId="0" xfId="0" applyNumberFormat="1" applyFont="1" applyAlignment="1">
      <alignment horizontal="left" vertical="center"/>
    </xf>
    <xf numFmtId="38" fontId="52" fillId="0" borderId="0" xfId="0" applyNumberFormat="1" applyFont="1" applyAlignment="1">
      <alignment horizontal="center" vertical="center"/>
    </xf>
    <xf numFmtId="38" fontId="21" fillId="0" borderId="3" xfId="0" applyNumberFormat="1" applyFont="1" applyBorder="1" applyAlignment="1">
      <alignment horizontal="center" vertical="center"/>
    </xf>
    <xf numFmtId="38" fontId="51" fillId="0" borderId="0" xfId="0" applyNumberFormat="1" applyFont="1" applyAlignment="1">
      <alignment horizontal="right" vertical="center" readingOrder="2"/>
    </xf>
    <xf numFmtId="38" fontId="52" fillId="0" borderId="0" xfId="0" applyNumberFormat="1" applyFont="1" applyAlignment="1">
      <alignment horizontal="right" vertical="center" readingOrder="2"/>
    </xf>
    <xf numFmtId="38" fontId="52" fillId="0" borderId="1" xfId="0" applyNumberFormat="1" applyFont="1" applyBorder="1" applyAlignment="1">
      <alignment horizontal="center" vertical="center" readingOrder="2"/>
    </xf>
    <xf numFmtId="38" fontId="52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38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38" fontId="20" fillId="0" borderId="3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readingOrder="2"/>
    </xf>
    <xf numFmtId="0" fontId="20" fillId="0" borderId="1" xfId="0" applyFont="1" applyBorder="1" applyAlignment="1">
      <alignment horizontal="center" vertical="center" readingOrder="2"/>
    </xf>
    <xf numFmtId="38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readingOrder="2"/>
    </xf>
    <xf numFmtId="38" fontId="20" fillId="0" borderId="0" xfId="0" applyNumberFormat="1" applyFont="1" applyAlignment="1">
      <alignment horizontal="center" vertical="center" wrapText="1" readingOrder="2"/>
    </xf>
    <xf numFmtId="38" fontId="20" fillId="0" borderId="1" xfId="0" applyNumberFormat="1" applyFont="1" applyBorder="1" applyAlignment="1">
      <alignment horizontal="center" vertical="center" wrapText="1" readingOrder="2"/>
    </xf>
    <xf numFmtId="38" fontId="25" fillId="0" borderId="0" xfId="0" applyNumberFormat="1" applyFont="1" applyAlignment="1">
      <alignment horizontal="center" vertical="center" readingOrder="2"/>
    </xf>
    <xf numFmtId="38" fontId="25" fillId="0" borderId="1" xfId="0" applyNumberFormat="1" applyFont="1" applyBorder="1" applyAlignment="1">
      <alignment horizontal="center" vertical="center" readingOrder="2"/>
    </xf>
    <xf numFmtId="38" fontId="25" fillId="0" borderId="0" xfId="0" applyNumberFormat="1" applyFont="1" applyAlignment="1">
      <alignment horizontal="center" vertical="center"/>
    </xf>
    <xf numFmtId="38" fontId="25" fillId="0" borderId="1" xfId="0" applyNumberFormat="1" applyFont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 wrapText="1" readingOrder="2"/>
    </xf>
    <xf numFmtId="38" fontId="25" fillId="0" borderId="1" xfId="0" applyNumberFormat="1" applyFont="1" applyBorder="1" applyAlignment="1">
      <alignment horizontal="center" vertical="center" wrapText="1" readingOrder="2"/>
    </xf>
    <xf numFmtId="38" fontId="21" fillId="0" borderId="0" xfId="0" applyNumberFormat="1" applyFont="1" applyAlignment="1">
      <alignment horizontal="left" vertical="center" readingOrder="2"/>
    </xf>
    <xf numFmtId="38" fontId="21" fillId="0" borderId="0" xfId="0" applyNumberFormat="1" applyFont="1" applyAlignment="1">
      <alignment horizontal="right" vertical="center" readingOrder="2"/>
    </xf>
    <xf numFmtId="38" fontId="21" fillId="0" borderId="0" xfId="0" applyNumberFormat="1" applyFont="1" applyAlignment="1">
      <alignment horizontal="left" vertical="center"/>
    </xf>
    <xf numFmtId="38" fontId="50" fillId="0" borderId="2" xfId="0" applyNumberFormat="1" applyFont="1" applyBorder="1" applyAlignment="1">
      <alignment horizontal="center" vertical="center" readingOrder="2"/>
    </xf>
    <xf numFmtId="38" fontId="50" fillId="0" borderId="0" xfId="0" applyNumberFormat="1" applyFont="1" applyAlignment="1">
      <alignment horizontal="center" vertical="center" readingOrder="2"/>
    </xf>
    <xf numFmtId="38" fontId="50" fillId="0" borderId="1" xfId="0" applyNumberFormat="1" applyFont="1" applyBorder="1" applyAlignment="1">
      <alignment horizontal="center" vertical="center" readingOrder="2"/>
    </xf>
    <xf numFmtId="38" fontId="30" fillId="0" borderId="0" xfId="0" applyNumberFormat="1" applyFont="1" applyAlignment="1">
      <alignment horizontal="center" vertical="center"/>
    </xf>
    <xf numFmtId="38" fontId="30" fillId="0" borderId="0" xfId="0" applyNumberFormat="1" applyFont="1" applyAlignment="1">
      <alignment horizontal="right" vertical="center" readingOrder="2"/>
    </xf>
    <xf numFmtId="38" fontId="30" fillId="0" borderId="1" xfId="0" applyNumberFormat="1" applyFont="1" applyBorder="1" applyAlignment="1">
      <alignment horizontal="center" vertical="center"/>
    </xf>
    <xf numFmtId="38" fontId="30" fillId="0" borderId="0" xfId="0" applyNumberFormat="1" applyFont="1" applyAlignment="1">
      <alignment horizontal="left" vertical="center"/>
    </xf>
    <xf numFmtId="38" fontId="29" fillId="0" borderId="0" xfId="0" applyNumberFormat="1" applyFont="1" applyAlignment="1">
      <alignment horizontal="center" vertical="center"/>
    </xf>
    <xf numFmtId="38" fontId="29" fillId="0" borderId="1" xfId="0" applyNumberFormat="1" applyFont="1" applyBorder="1" applyAlignment="1">
      <alignment horizontal="center" vertical="center"/>
    </xf>
    <xf numFmtId="38" fontId="56" fillId="0" borderId="0" xfId="0" applyNumberFormat="1" applyFont="1" applyAlignment="1">
      <alignment horizontal="center" vertical="center" readingOrder="2"/>
    </xf>
    <xf numFmtId="38" fontId="56" fillId="0" borderId="1" xfId="0" applyNumberFormat="1" applyFont="1" applyBorder="1" applyAlignment="1">
      <alignment horizontal="center" vertical="center" readingOrder="2"/>
    </xf>
    <xf numFmtId="38" fontId="56" fillId="0" borderId="0" xfId="0" applyNumberFormat="1" applyFont="1" applyAlignment="1">
      <alignment horizontal="center" vertical="center" wrapText="1" readingOrder="2"/>
    </xf>
    <xf numFmtId="38" fontId="56" fillId="0" borderId="1" xfId="0" applyNumberFormat="1" applyFont="1" applyBorder="1" applyAlignment="1">
      <alignment horizontal="center" vertical="center" wrapText="1" readingOrder="2"/>
    </xf>
    <xf numFmtId="38" fontId="29" fillId="0" borderId="0" xfId="0" applyNumberFormat="1" applyFont="1" applyAlignment="1">
      <alignment horizontal="left" vertical="center" readingOrder="2"/>
    </xf>
    <xf numFmtId="37" fontId="35" fillId="0" borderId="0" xfId="0" applyNumberFormat="1" applyFont="1" applyAlignment="1">
      <alignment horizontal="center" vertical="center"/>
    </xf>
    <xf numFmtId="165" fontId="35" fillId="0" borderId="0" xfId="2" applyNumberFormat="1" applyFont="1" applyAlignment="1">
      <alignment horizontal="right" vertical="center" readingOrder="2"/>
    </xf>
    <xf numFmtId="0" fontId="23" fillId="0" borderId="6" xfId="2" applyFont="1" applyBorder="1" applyAlignment="1">
      <alignment horizontal="center" vertical="center"/>
    </xf>
    <xf numFmtId="0" fontId="41" fillId="0" borderId="1" xfId="2" applyFont="1" applyBorder="1" applyAlignment="1">
      <alignment horizontal="left" vertical="center"/>
    </xf>
    <xf numFmtId="38" fontId="48" fillId="0" borderId="1" xfId="0" applyNumberFormat="1" applyFont="1" applyBorder="1" applyAlignment="1">
      <alignment horizontal="center" vertical="center" readingOrder="2"/>
    </xf>
    <xf numFmtId="38" fontId="43" fillId="0" borderId="0" xfId="0" applyNumberFormat="1" applyFont="1" applyAlignment="1">
      <alignment horizontal="right" vertical="center" readingOrder="2"/>
    </xf>
    <xf numFmtId="38" fontId="43" fillId="0" borderId="0" xfId="0" applyNumberFormat="1" applyFont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49" fontId="17" fillId="0" borderId="9" xfId="2" applyNumberFormat="1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37" fontId="17" fillId="0" borderId="12" xfId="2" applyNumberFormat="1" applyFont="1" applyBorder="1" applyAlignment="1">
      <alignment horizontal="center" vertical="center"/>
    </xf>
    <xf numFmtId="49" fontId="17" fillId="0" borderId="13" xfId="2" applyNumberFormat="1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37" fontId="17" fillId="0" borderId="16" xfId="2" applyNumberFormat="1" applyFont="1" applyBorder="1" applyAlignment="1">
      <alignment horizontal="center" vertical="center"/>
    </xf>
    <xf numFmtId="49" fontId="17" fillId="0" borderId="17" xfId="2" applyNumberFormat="1" applyFont="1" applyBorder="1" applyAlignment="1">
      <alignment horizontal="center" vertical="center"/>
    </xf>
    <xf numFmtId="0" fontId="20" fillId="3" borderId="18" xfId="2" applyFont="1" applyFill="1" applyBorder="1" applyAlignment="1">
      <alignment horizontal="center" vertical="center"/>
    </xf>
    <xf numFmtId="0" fontId="20" fillId="3" borderId="19" xfId="2" applyFont="1" applyFill="1" applyBorder="1" applyAlignment="1">
      <alignment horizontal="center" vertical="center"/>
    </xf>
    <xf numFmtId="0" fontId="20" fillId="3" borderId="19" xfId="2" applyFont="1" applyFill="1" applyBorder="1" applyAlignment="1">
      <alignment horizontal="center" vertical="center" wrapText="1"/>
    </xf>
    <xf numFmtId="0" fontId="20" fillId="3" borderId="2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B1D19B21-F141-4B64-9582-7901FCE203B3}"/>
    <cellStyle name="Normal 2 2" xfId="1" xr:uid="{2DED30C0-2405-43A4-A9AE-E33182044E9F}"/>
  </cellStyles>
  <dxfs count="12">
    <dxf>
      <font>
        <strike val="0"/>
        <outline val="0"/>
        <shadow val="0"/>
        <u val="none"/>
        <vertAlign val="baseline"/>
        <sz val="16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468B751-7A80-42EB-9FB9-60255036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270650" y="1143000"/>
          <a:ext cx="1276350" cy="457200"/>
        </a:xfrm>
        <a:prstGeom prst="rect">
          <a:avLst/>
        </a:prstGeom>
      </xdr:spPr>
    </xdr:pic>
    <xdr:clientData/>
  </xdr:twoCellAnchor>
  <xdr:oneCellAnchor>
    <xdr:from>
      <xdr:col>1</xdr:col>
      <xdr:colOff>444500</xdr:colOff>
      <xdr:row>1</xdr:row>
      <xdr:rowOff>19049</xdr:rowOff>
    </xdr:from>
    <xdr:ext cx="3603625" cy="3489326"/>
    <xdr:pic>
      <xdr:nvPicPr>
        <xdr:cNvPr id="3" name="Picture 2">
          <a:extLst>
            <a:ext uri="{FF2B5EF4-FFF2-40B4-BE49-F238E27FC236}">
              <a16:creationId xmlns:a16="http://schemas.microsoft.com/office/drawing/2014/main" id="{D68E74CB-4D8D-4EF1-9B08-99DB3A15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139625" y="241299"/>
          <a:ext cx="3603625" cy="34893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9-&#1711;&#1740;&#1578;&#1740;/&#1593;&#1605;&#1604;&#1740;&#1575;&#1578;%20&#1581;&#1587;&#1575;&#1576;&#1583;&#1575;&#1585;&#1740;/&#1711;&#1586;&#1575;&#1585;&#1588;%20&#1662;&#1585;&#1578;&#1601;&#1608;&#1740;/1403/11/14031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 سهام و صندوق‌های سرمایه‌گذاری"/>
      <sheetName val="صندوق"/>
      <sheetName val="اوراق تبعی"/>
      <sheetName val="اوراق"/>
      <sheetName val="تعدیل قیمت"/>
      <sheetName val="سپرده"/>
      <sheetName val="درآمدها"/>
      <sheetName val="1-2"/>
      <sheetName val="2-2"/>
      <sheetName val="3-2"/>
      <sheetName val="4-2"/>
      <sheetName val="درآمد سود سهام"/>
      <sheetName val="سود اوراق بهادار و سپرده بانکی"/>
      <sheetName val="درآمد ناشی ازفروش"/>
      <sheetName val="درآمد ناشی از تغییر قیمت اوراق "/>
      <sheetName val="سود ترجیحی"/>
    </sheetNames>
    <sheetDataSet>
      <sheetData sheetId="0"/>
      <sheetData sheetId="1"/>
      <sheetData sheetId="2">
        <row r="2">
          <cell r="A2" t="str">
            <v xml:space="preserve">صورت وضعیت پرتفوی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 صندوق سرمایه گذاری مختلط با تضمین اصل سرمایه گیتی دماوند</v>
          </cell>
          <cell r="B1"/>
          <cell r="C1"/>
          <cell r="D1"/>
          <cell r="E1"/>
          <cell r="F1"/>
          <cell r="G1"/>
          <cell r="H1"/>
          <cell r="I1"/>
          <cell r="J1"/>
        </row>
      </sheetData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B15A4A-1164-46BE-82AA-E36F4907D8A2}" name="Table5" displayName="Table5" ref="A11:I21" headerRowCount="0" headerRowDxfId="11" dataDxfId="10" totalsRowDxfId="9">
  <sortState xmlns:xlrd2="http://schemas.microsoft.com/office/spreadsheetml/2017/richdata2" ref="A11:I21">
    <sortCondition descending="1" ref="I11:I21"/>
  </sortState>
  <tableColumns count="9">
    <tableColumn id="1" xr3:uid="{9DE81E78-A813-4718-BAA5-82AA7E557C84}" name="سلف موازی متانول بوشهر051" dataDxfId="8"/>
    <tableColumn id="9" xr3:uid="{68E4017A-05BF-45F6-8065-DE15642FF269}" name="Column5" dataDxfId="7"/>
    <tableColumn id="2" xr3:uid="{104D47AF-10E7-49A1-8BB5-72DF4F6CB587}" name="2433600" dataDxfId="6"/>
    <tableColumn id="8" xr3:uid="{7F8E3778-1DF7-4464-AA25-FB4DD73DF4C0}" name="Column3" dataDxfId="5"/>
    <tableColumn id="3" xr3:uid="{762582FB-202A-4B75-8BD8-B35BDFA394B0}" name="1774582.0000" dataDxfId="4"/>
    <tableColumn id="7" xr3:uid="{B7C684D2-77AA-40EE-9FD5-FE4B7F83BB61}" name="Column2" dataDxfId="3"/>
    <tableColumn id="4" xr3:uid="{5F6A767B-77C3-4BE7-B746-F50160551C4F}" name="Column4" dataDxfId="2"/>
    <tableColumn id="5" xr3:uid="{24C838A3-61D7-4777-BED4-B2EEF435C4DC}" name="Column1" dataDxfId="1"/>
    <tableColumn id="6" xr3:uid="{9FDBB695-B15F-481C-8367-44EE6943D87C}" name="4315491753704.0000" dataDxfId="0">
      <calculatedColumnFormula>Table5[[#This Row],[2433600]]*Table5[[#This Row],[Column4]]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9019-27C5-4A85-AD99-D8DF7DE47E0B}">
  <sheetPr codeName="Sheet1">
    <pageSetUpPr fitToPage="1"/>
  </sheetPr>
  <dimension ref="A12:I35"/>
  <sheetViews>
    <sheetView rightToLeft="1" view="pageBreakPreview" topLeftCell="A13" zoomScaleNormal="100" zoomScaleSheetLayoutView="100" workbookViewId="0">
      <selection activeCell="A21" sqref="A21"/>
    </sheetView>
  </sheetViews>
  <sheetFormatPr defaultColWidth="9.140625" defaultRowHeight="18"/>
  <cols>
    <col min="1" max="1" width="12.28515625" style="10" customWidth="1"/>
    <col min="2" max="2" width="12.42578125" style="10" customWidth="1"/>
    <col min="3" max="3" width="11.5703125" style="10" customWidth="1"/>
    <col min="4" max="4" width="9.140625" style="10"/>
    <col min="5" max="5" width="10.85546875" style="10" customWidth="1"/>
    <col min="6" max="7" width="9.140625" style="10"/>
    <col min="8" max="8" width="16.42578125" style="10" customWidth="1"/>
    <col min="9" max="9" width="11" style="10" bestFit="1" customWidth="1"/>
    <col min="10" max="16384" width="9.140625" style="10"/>
  </cols>
  <sheetData>
    <row r="12" ht="30.75" customHeight="1"/>
    <row r="13" ht="39" customHeight="1"/>
    <row r="14" ht="33" customHeight="1"/>
    <row r="15" ht="42" customHeight="1"/>
    <row r="16" ht="42" customHeight="1"/>
    <row r="17" spans="1:9" ht="39.75" customHeight="1">
      <c r="A17" s="183" t="s">
        <v>0</v>
      </c>
      <c r="B17" s="183"/>
      <c r="C17" s="183"/>
      <c r="D17" s="183"/>
      <c r="E17" s="183"/>
      <c r="F17" s="183"/>
      <c r="G17" s="183"/>
      <c r="H17" s="183"/>
      <c r="I17" s="11"/>
    </row>
    <row r="18" spans="1:9" ht="39.75" customHeight="1">
      <c r="A18" s="183" t="s">
        <v>154</v>
      </c>
      <c r="B18" s="183"/>
      <c r="C18" s="183"/>
      <c r="D18" s="183"/>
      <c r="E18" s="183"/>
      <c r="F18" s="183"/>
      <c r="G18" s="183"/>
      <c r="H18" s="183"/>
      <c r="I18" s="11"/>
    </row>
    <row r="19" spans="1:9" ht="39.75" customHeight="1">
      <c r="A19" s="183" t="s">
        <v>155</v>
      </c>
      <c r="B19" s="183"/>
      <c r="C19" s="183"/>
      <c r="D19" s="183"/>
      <c r="E19" s="183"/>
      <c r="F19" s="183"/>
      <c r="G19" s="183"/>
      <c r="H19" s="183"/>
      <c r="I19" s="11"/>
    </row>
    <row r="20" spans="1:9" ht="39.75" customHeight="1">
      <c r="A20" s="183" t="s">
        <v>375</v>
      </c>
      <c r="B20" s="183"/>
      <c r="C20" s="183"/>
      <c r="D20" s="183"/>
      <c r="E20" s="183"/>
      <c r="F20" s="183"/>
      <c r="G20" s="183"/>
      <c r="H20" s="183"/>
      <c r="I20" s="11"/>
    </row>
    <row r="35" spans="5:5">
      <c r="E35" s="12" t="s">
        <v>156</v>
      </c>
    </row>
  </sheetData>
  <mergeCells count="4">
    <mergeCell ref="A17:H17"/>
    <mergeCell ref="A18:H18"/>
    <mergeCell ref="A19:H19"/>
    <mergeCell ref="A20:H20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pageSetUpPr fitToPage="1"/>
  </sheetPr>
  <dimension ref="A1:E19"/>
  <sheetViews>
    <sheetView rightToLeft="1" view="pageBreakPreview" zoomScale="71" zoomScaleNormal="100" zoomScaleSheetLayoutView="71" workbookViewId="0">
      <selection activeCell="A14" sqref="A14:XFD15"/>
    </sheetView>
  </sheetViews>
  <sheetFormatPr defaultColWidth="9" defaultRowHeight="18"/>
  <cols>
    <col min="1" max="1" width="75.140625" style="58" bestFit="1" customWidth="1"/>
    <col min="2" max="2" width="1.42578125" style="58" customWidth="1"/>
    <col min="3" max="3" width="47.7109375" style="58" customWidth="1"/>
    <col min="4" max="4" width="1.42578125" style="58" customWidth="1"/>
    <col min="5" max="5" width="51.140625" style="58" customWidth="1"/>
    <col min="6" max="6" width="1.42578125" style="55" customWidth="1"/>
    <col min="7" max="16384" width="9" style="55"/>
  </cols>
  <sheetData>
    <row r="1" spans="1:5" ht="39.75" customHeight="1">
      <c r="A1" s="226" t="s">
        <v>0</v>
      </c>
      <c r="B1" s="226"/>
      <c r="C1" s="226"/>
      <c r="D1" s="226"/>
      <c r="E1" s="226"/>
    </row>
    <row r="2" spans="1:5" ht="39.75" customHeight="1">
      <c r="A2" s="226" t="s">
        <v>80</v>
      </c>
      <c r="B2" s="226"/>
      <c r="C2" s="226"/>
      <c r="D2" s="226"/>
      <c r="E2" s="226"/>
    </row>
    <row r="3" spans="1:5" ht="39.75" customHeight="1">
      <c r="A3" s="226" t="str">
        <f>درآمدها!A3</f>
        <v>دوره یک ماهه منتهی به 31 اردیبهشت 1405</v>
      </c>
      <c r="B3" s="226"/>
      <c r="C3" s="226"/>
      <c r="D3" s="226"/>
      <c r="E3" s="226"/>
    </row>
    <row r="4" spans="1:5" ht="39.75" customHeight="1">
      <c r="A4" s="56"/>
      <c r="B4" s="56"/>
      <c r="C4" s="56"/>
      <c r="D4" s="56"/>
      <c r="E4" s="56"/>
    </row>
    <row r="5" spans="1:5" ht="33.75">
      <c r="A5" s="227" t="s">
        <v>225</v>
      </c>
      <c r="B5" s="227"/>
      <c r="C5" s="227"/>
      <c r="D5" s="227"/>
      <c r="E5" s="227"/>
    </row>
    <row r="6" spans="1:5" ht="33.75">
      <c r="A6" s="57"/>
      <c r="B6" s="57"/>
      <c r="C6" s="236" t="s">
        <v>157</v>
      </c>
      <c r="D6" s="236"/>
      <c r="E6" s="236"/>
    </row>
    <row r="7" spans="1:5" ht="39.75" customHeight="1" thickBot="1">
      <c r="A7" s="169" t="s">
        <v>81</v>
      </c>
      <c r="B7" s="171"/>
      <c r="C7" s="169" t="str">
        <f>'درآمد سرمایه گذاری در سهام'!C7</f>
        <v>طی اردیبهشت ماه</v>
      </c>
      <c r="D7" s="171"/>
      <c r="E7" s="169" t="str">
        <f>'درآمد سرمایه گذاری در سهام'!M7</f>
        <v>از ابتدای سال مالی تا پایان اردیبهشت ماه</v>
      </c>
    </row>
    <row r="8" spans="1:5" ht="39.75" customHeight="1">
      <c r="A8" s="104" t="s">
        <v>175</v>
      </c>
      <c r="B8" s="104"/>
      <c r="C8" s="100">
        <v>1410952004</v>
      </c>
      <c r="D8" s="100"/>
      <c r="E8" s="100">
        <v>13681372455</v>
      </c>
    </row>
    <row r="9" spans="1:5" ht="39.75" customHeight="1">
      <c r="A9" s="104" t="s">
        <v>174</v>
      </c>
      <c r="B9" s="104"/>
      <c r="C9" s="100">
        <v>0</v>
      </c>
      <c r="D9" s="100"/>
      <c r="E9" s="100">
        <v>9923574752</v>
      </c>
    </row>
    <row r="10" spans="1:5" ht="39.75" customHeight="1">
      <c r="A10" s="104" t="s">
        <v>176</v>
      </c>
      <c r="B10" s="104"/>
      <c r="C10" s="100">
        <v>1020422684</v>
      </c>
      <c r="D10" s="100"/>
      <c r="E10" s="100">
        <v>6782127973</v>
      </c>
    </row>
    <row r="11" spans="1:5" ht="39.75" customHeight="1" thickBot="1">
      <c r="A11" s="104" t="s">
        <v>339</v>
      </c>
      <c r="B11" s="104"/>
      <c r="C11" s="100">
        <v>0</v>
      </c>
      <c r="D11" s="100"/>
      <c r="E11" s="100">
        <v>39924</v>
      </c>
    </row>
    <row r="12" spans="1:5" ht="39.75" customHeight="1" thickBot="1">
      <c r="A12" s="104"/>
      <c r="B12" s="104"/>
      <c r="C12" s="105">
        <f>SUM(C8:C11)</f>
        <v>2431374688</v>
      </c>
      <c r="D12" s="100"/>
      <c r="E12" s="105">
        <f>SUM(E8:E11)</f>
        <v>30387115104</v>
      </c>
    </row>
    <row r="13" spans="1:5" ht="18.75" thickTop="1">
      <c r="A13" s="24" t="s">
        <v>31</v>
      </c>
      <c r="B13" s="24"/>
      <c r="C13" s="25"/>
      <c r="D13" s="25"/>
      <c r="E13" s="25"/>
    </row>
    <row r="14" spans="1:5">
      <c r="C14" s="69"/>
      <c r="E14" s="69"/>
    </row>
    <row r="19" spans="3:3">
      <c r="C19" s="58" t="s">
        <v>271</v>
      </c>
    </row>
  </sheetData>
  <sortState xmlns:xlrd2="http://schemas.microsoft.com/office/spreadsheetml/2017/richdata2" ref="A8:E11">
    <sortCondition descending="1" ref="E8:E11"/>
  </sortState>
  <mergeCells count="5">
    <mergeCell ref="C6:E6"/>
    <mergeCell ref="A1:E1"/>
    <mergeCell ref="A2:E2"/>
    <mergeCell ref="A3:E3"/>
    <mergeCell ref="A5:E5"/>
  </mergeCells>
  <pageMargins left="0.7" right="0.7" top="0.75" bottom="0.75" header="0.3" footer="0.3"/>
  <pageSetup paperSize="9" scale="80" fitToHeight="0" orientation="landscape" horizontalDpi="4294967295" verticalDpi="4294967295" r:id="rId1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0435-0AE4-4C70-A6EC-2E02D562C98C}">
  <dimension ref="A1:K26"/>
  <sheetViews>
    <sheetView rightToLeft="1" view="pageBreakPreview" topLeftCell="A7" zoomScale="66" zoomScaleNormal="100" zoomScaleSheetLayoutView="66" workbookViewId="0">
      <selection activeCell="O7" sqref="O7"/>
    </sheetView>
  </sheetViews>
  <sheetFormatPr defaultColWidth="9.140625" defaultRowHeight="18"/>
  <cols>
    <col min="1" max="1" width="27.7109375" style="79" bestFit="1" customWidth="1"/>
    <col min="2" max="2" width="20.28515625" style="79" customWidth="1"/>
    <col min="3" max="3" width="54.42578125" style="79" bestFit="1" customWidth="1"/>
    <col min="4" max="4" width="19.7109375" style="79" customWidth="1"/>
    <col min="5" max="5" width="26.7109375" style="79" bestFit="1" customWidth="1"/>
    <col min="6" max="6" width="43.140625" style="79" customWidth="1"/>
    <col min="7" max="7" width="36.42578125" style="79" customWidth="1"/>
    <col min="8" max="8" width="32.42578125" style="79" customWidth="1"/>
    <col min="9" max="9" width="43" style="79" customWidth="1"/>
    <col min="10" max="10" width="13.28515625" style="79" bestFit="1" customWidth="1"/>
    <col min="11" max="11" width="16.42578125" style="79" bestFit="1" customWidth="1"/>
    <col min="12" max="16384" width="9.140625" style="79"/>
  </cols>
  <sheetData>
    <row r="1" spans="1:11" ht="39.75" customHeight="1">
      <c r="A1" s="237" t="str">
        <f>'[1]درآمد سود سهام'!A1:J1</f>
        <v xml:space="preserve"> صندوق سرمایه گذاری مختلط با تضمین اصل سرمایه گیتی دماوند</v>
      </c>
      <c r="B1" s="237"/>
      <c r="C1" s="237"/>
      <c r="D1" s="237"/>
      <c r="E1" s="237"/>
      <c r="F1" s="237"/>
      <c r="G1" s="237"/>
      <c r="H1" s="237"/>
      <c r="I1" s="237"/>
    </row>
    <row r="2" spans="1:11" ht="39.75" customHeight="1">
      <c r="A2" s="237" t="str">
        <f>[1]صندوق!A2</f>
        <v xml:space="preserve">صورت وضعیت پرتفوی </v>
      </c>
      <c r="B2" s="237"/>
      <c r="C2" s="237"/>
      <c r="D2" s="237"/>
      <c r="E2" s="237"/>
      <c r="F2" s="237"/>
      <c r="G2" s="237"/>
      <c r="H2" s="237"/>
      <c r="I2" s="237"/>
    </row>
    <row r="3" spans="1:11" ht="39.75" customHeight="1">
      <c r="A3" s="237" t="str">
        <f>درآمدها!A3</f>
        <v>دوره یک ماهه منتهی به 31 اردیبهشت 1405</v>
      </c>
      <c r="B3" s="237"/>
      <c r="C3" s="237"/>
      <c r="D3" s="237"/>
      <c r="E3" s="237"/>
      <c r="F3" s="237"/>
      <c r="G3" s="237"/>
      <c r="H3" s="237"/>
      <c r="I3" s="237"/>
    </row>
    <row r="4" spans="1:11" ht="39.75" customHeight="1"/>
    <row r="5" spans="1:11" ht="39.75" customHeight="1">
      <c r="A5" s="238" t="s">
        <v>226</v>
      </c>
      <c r="B5" s="238"/>
      <c r="C5" s="238"/>
      <c r="D5" s="238"/>
      <c r="E5" s="238"/>
      <c r="F5" s="238"/>
      <c r="G5" s="238"/>
      <c r="H5" s="238"/>
      <c r="I5" s="238"/>
    </row>
    <row r="6" spans="1:11" ht="39.75" customHeight="1" thickBot="1">
      <c r="A6" s="240" t="s">
        <v>157</v>
      </c>
      <c r="B6" s="240"/>
      <c r="C6" s="240"/>
      <c r="D6" s="240"/>
      <c r="E6" s="240"/>
      <c r="F6" s="240"/>
      <c r="G6" s="240"/>
      <c r="H6" s="240"/>
      <c r="I6" s="240"/>
    </row>
    <row r="7" spans="1:11" ht="53.25" thickBot="1">
      <c r="A7" s="256" t="s">
        <v>195</v>
      </c>
      <c r="B7" s="257" t="s">
        <v>196</v>
      </c>
      <c r="C7" s="257" t="s">
        <v>197</v>
      </c>
      <c r="D7" s="257" t="s">
        <v>198</v>
      </c>
      <c r="E7" s="257" t="s">
        <v>199</v>
      </c>
      <c r="F7" s="258" t="s">
        <v>200</v>
      </c>
      <c r="G7" s="258" t="s">
        <v>214</v>
      </c>
      <c r="H7" s="258" t="s">
        <v>201</v>
      </c>
      <c r="I7" s="259" t="s">
        <v>202</v>
      </c>
    </row>
    <row r="8" spans="1:11" ht="39" customHeight="1">
      <c r="A8" s="251" t="s">
        <v>216</v>
      </c>
      <c r="B8" s="252" t="s">
        <v>217</v>
      </c>
      <c r="C8" s="253" t="s">
        <v>212</v>
      </c>
      <c r="D8" s="254">
        <f>اوراق!AA14</f>
        <v>0</v>
      </c>
      <c r="E8" s="254">
        <f t="shared" ref="E8:E11" si="0">D8*G8</f>
        <v>0</v>
      </c>
      <c r="F8" s="254">
        <v>29749674688.750301</v>
      </c>
      <c r="G8" s="254">
        <v>1000000</v>
      </c>
      <c r="H8" s="253">
        <v>23</v>
      </c>
      <c r="I8" s="255" t="s">
        <v>213</v>
      </c>
      <c r="J8" s="145"/>
      <c r="K8" s="87"/>
    </row>
    <row r="9" spans="1:11" ht="39" customHeight="1">
      <c r="A9" s="244"/>
      <c r="B9" s="239"/>
      <c r="C9" s="77" t="s">
        <v>321</v>
      </c>
      <c r="D9" s="78">
        <f>اوراق!AA20</f>
        <v>0</v>
      </c>
      <c r="E9" s="78">
        <f t="shared" si="0"/>
        <v>0</v>
      </c>
      <c r="F9" s="78">
        <v>6284827393.9863644</v>
      </c>
      <c r="G9" s="78">
        <v>1000000</v>
      </c>
      <c r="H9" s="77">
        <v>23</v>
      </c>
      <c r="I9" s="245" t="s">
        <v>322</v>
      </c>
      <c r="K9" s="87"/>
    </row>
    <row r="10" spans="1:11" ht="39" customHeight="1">
      <c r="A10" s="244"/>
      <c r="B10" s="239"/>
      <c r="C10" s="77" t="s">
        <v>56</v>
      </c>
      <c r="D10" s="78">
        <f>اوراق!AA12</f>
        <v>1000000</v>
      </c>
      <c r="E10" s="78">
        <f t="shared" si="0"/>
        <v>1000000000000</v>
      </c>
      <c r="F10" s="78">
        <v>47638775458.841805</v>
      </c>
      <c r="G10" s="78">
        <v>1000000</v>
      </c>
      <c r="H10" s="77">
        <v>23</v>
      </c>
      <c r="I10" s="245" t="s">
        <v>219</v>
      </c>
      <c r="K10" s="87"/>
    </row>
    <row r="11" spans="1:11" ht="39" customHeight="1">
      <c r="A11" s="244"/>
      <c r="B11" s="239"/>
      <c r="C11" s="77" t="s">
        <v>67</v>
      </c>
      <c r="D11" s="78">
        <f>اوراق!AA23</f>
        <v>0</v>
      </c>
      <c r="E11" s="78">
        <f t="shared" si="0"/>
        <v>0</v>
      </c>
      <c r="F11" s="78">
        <v>270305378681.08783</v>
      </c>
      <c r="G11" s="78">
        <v>1739639</v>
      </c>
      <c r="H11" s="77">
        <v>23</v>
      </c>
      <c r="I11" s="245" t="s">
        <v>220</v>
      </c>
      <c r="K11" s="87"/>
    </row>
    <row r="12" spans="1:11" ht="39" customHeight="1">
      <c r="A12" s="244"/>
      <c r="B12" s="239"/>
      <c r="C12" s="77" t="s">
        <v>218</v>
      </c>
      <c r="D12" s="78">
        <v>2000000</v>
      </c>
      <c r="E12" s="78">
        <f t="shared" ref="E12:E22" si="1">D12*G12</f>
        <v>2000000000000</v>
      </c>
      <c r="F12" s="78">
        <v>41507008709.226799</v>
      </c>
      <c r="G12" s="78">
        <v>1000000</v>
      </c>
      <c r="H12" s="77">
        <v>23</v>
      </c>
      <c r="I12" s="245" t="s">
        <v>221</v>
      </c>
      <c r="K12" s="87"/>
    </row>
    <row r="13" spans="1:11" ht="39" customHeight="1">
      <c r="A13" s="244"/>
      <c r="B13" s="239"/>
      <c r="C13" s="77" t="s">
        <v>204</v>
      </c>
      <c r="D13" s="78">
        <f>اوراق!AA18</f>
        <v>0</v>
      </c>
      <c r="E13" s="78">
        <f t="shared" si="1"/>
        <v>0</v>
      </c>
      <c r="F13" s="78">
        <v>37697677892.528526</v>
      </c>
      <c r="G13" s="78">
        <v>1000000</v>
      </c>
      <c r="H13" s="77">
        <v>23</v>
      </c>
      <c r="I13" s="245" t="s">
        <v>205</v>
      </c>
      <c r="K13" s="87"/>
    </row>
    <row r="14" spans="1:11" ht="39" customHeight="1">
      <c r="A14" s="244"/>
      <c r="B14" s="239"/>
      <c r="C14" s="77" t="str">
        <f>اوراق!A10</f>
        <v>مرابحه غدیرایرانیان14081120 (غدیر08)</v>
      </c>
      <c r="D14" s="78">
        <f>اوراق!AA10</f>
        <v>4750000</v>
      </c>
      <c r="E14" s="78">
        <f t="shared" si="1"/>
        <v>4750000000000</v>
      </c>
      <c r="F14" s="78">
        <v>41599372076.450104</v>
      </c>
      <c r="G14" s="78">
        <v>1000000</v>
      </c>
      <c r="H14" s="77">
        <v>23</v>
      </c>
      <c r="I14" s="245" t="s">
        <v>220</v>
      </c>
      <c r="K14" s="87"/>
    </row>
    <row r="15" spans="1:11" ht="39" customHeight="1">
      <c r="A15" s="244"/>
      <c r="B15" s="239"/>
      <c r="C15" s="77" t="str">
        <f>اوراق!A19</f>
        <v>اجاره توان آفرین ساز 14070216 (وامین07)</v>
      </c>
      <c r="D15" s="78">
        <f>اوراق!AA19</f>
        <v>0</v>
      </c>
      <c r="E15" s="78">
        <f t="shared" si="1"/>
        <v>0</v>
      </c>
      <c r="F15" s="78">
        <v>2534778421.2938652</v>
      </c>
      <c r="G15" s="78">
        <v>1000000</v>
      </c>
      <c r="H15" s="77">
        <v>23</v>
      </c>
      <c r="I15" s="245" t="s">
        <v>410</v>
      </c>
      <c r="K15" s="87"/>
    </row>
    <row r="16" spans="1:11" ht="39" customHeight="1">
      <c r="A16" s="244"/>
      <c r="B16" s="239"/>
      <c r="C16" s="77" t="str">
        <f>اوراق!A17</f>
        <v>صکوک مرابحه فولاژ612-بدون ضامن (صفولا612)</v>
      </c>
      <c r="D16" s="78">
        <f>اوراق!AA17</f>
        <v>0</v>
      </c>
      <c r="E16" s="78">
        <f t="shared" si="1"/>
        <v>0</v>
      </c>
      <c r="F16" s="78">
        <v>2674549608.6424518</v>
      </c>
      <c r="G16" s="78">
        <v>1000000</v>
      </c>
      <c r="H16" s="77">
        <v>23</v>
      </c>
      <c r="I16" s="245" t="s">
        <v>410</v>
      </c>
      <c r="K16" s="87"/>
    </row>
    <row r="17" spans="1:11" ht="39" customHeight="1">
      <c r="A17" s="244"/>
      <c r="B17" s="239"/>
      <c r="C17" s="77" t="s">
        <v>51</v>
      </c>
      <c r="D17" s="78">
        <v>0</v>
      </c>
      <c r="E17" s="78">
        <f t="shared" si="1"/>
        <v>0</v>
      </c>
      <c r="F17" s="78">
        <v>15119397736</v>
      </c>
      <c r="G17" s="78">
        <v>1000000</v>
      </c>
      <c r="H17" s="77">
        <v>23</v>
      </c>
      <c r="I17" s="245" t="s">
        <v>206</v>
      </c>
      <c r="K17" s="87"/>
    </row>
    <row r="18" spans="1:11" ht="39" customHeight="1">
      <c r="A18" s="244"/>
      <c r="B18" s="239"/>
      <c r="C18" s="146" t="str">
        <f>اوراق!A21</f>
        <v>صکوک اجاره وکغدیر707-بدون ضامن (صغدیر707)</v>
      </c>
      <c r="D18" s="78">
        <f>اوراق!AA21</f>
        <v>0</v>
      </c>
      <c r="E18" s="78">
        <f t="shared" si="1"/>
        <v>0</v>
      </c>
      <c r="F18" s="78">
        <v>2398956217.6737633</v>
      </c>
      <c r="G18" s="78">
        <v>1000000</v>
      </c>
      <c r="H18" s="77">
        <v>23</v>
      </c>
      <c r="I18" s="245" t="s">
        <v>411</v>
      </c>
      <c r="K18" s="87"/>
    </row>
    <row r="19" spans="1:11" ht="39" customHeight="1">
      <c r="A19" s="244"/>
      <c r="B19" s="239"/>
      <c r="C19" s="77" t="s">
        <v>207</v>
      </c>
      <c r="D19" s="78">
        <f>اوراق!AA13</f>
        <v>200000</v>
      </c>
      <c r="E19" s="78">
        <f t="shared" si="1"/>
        <v>200000000000</v>
      </c>
      <c r="F19" s="78">
        <v>4230598245.9059267</v>
      </c>
      <c r="G19" s="78">
        <v>1000000</v>
      </c>
      <c r="H19" s="77">
        <v>18</v>
      </c>
      <c r="I19" s="245" t="s">
        <v>208</v>
      </c>
      <c r="K19" s="87"/>
    </row>
    <row r="20" spans="1:11" ht="39" customHeight="1">
      <c r="A20" s="244"/>
      <c r="B20" s="239"/>
      <c r="C20" s="77" t="s">
        <v>60</v>
      </c>
      <c r="D20" s="78">
        <f>اوراق!AA22</f>
        <v>0</v>
      </c>
      <c r="E20" s="78">
        <f t="shared" si="1"/>
        <v>0</v>
      </c>
      <c r="F20" s="78">
        <v>30232544678.400951</v>
      </c>
      <c r="G20" s="78">
        <v>1000000</v>
      </c>
      <c r="H20" s="77">
        <v>23</v>
      </c>
      <c r="I20" s="245" t="s">
        <v>209</v>
      </c>
      <c r="K20" s="87"/>
    </row>
    <row r="21" spans="1:11" ht="39" customHeight="1">
      <c r="A21" s="244"/>
      <c r="B21" s="239"/>
      <c r="C21" s="77" t="s">
        <v>340</v>
      </c>
      <c r="D21" s="78">
        <f>اوراق!AA21</f>
        <v>0</v>
      </c>
      <c r="E21" s="78">
        <f t="shared" si="1"/>
        <v>0</v>
      </c>
      <c r="F21" s="78">
        <v>10905439665.426598</v>
      </c>
      <c r="G21" s="78">
        <v>1000000</v>
      </c>
      <c r="H21" s="77">
        <v>23</v>
      </c>
      <c r="I21" s="245" t="s">
        <v>203</v>
      </c>
      <c r="K21" s="87"/>
    </row>
    <row r="22" spans="1:11" ht="39" customHeight="1" thickBot="1">
      <c r="A22" s="246"/>
      <c r="B22" s="247"/>
      <c r="C22" s="248" t="s">
        <v>210</v>
      </c>
      <c r="D22" s="249">
        <f>اوراق!AA22</f>
        <v>0</v>
      </c>
      <c r="E22" s="249">
        <f t="shared" si="1"/>
        <v>0</v>
      </c>
      <c r="F22" s="249">
        <v>10822784004.245981</v>
      </c>
      <c r="G22" s="249">
        <v>1000000</v>
      </c>
      <c r="H22" s="248">
        <v>23</v>
      </c>
      <c r="I22" s="250" t="s">
        <v>211</v>
      </c>
      <c r="K22" s="87"/>
    </row>
    <row r="24" spans="1:11">
      <c r="D24" s="87"/>
    </row>
    <row r="25" spans="1:11">
      <c r="D25" s="49"/>
    </row>
    <row r="26" spans="1:11">
      <c r="D26" s="87"/>
    </row>
  </sheetData>
  <mergeCells count="7">
    <mergeCell ref="A1:I1"/>
    <mergeCell ref="A2:I2"/>
    <mergeCell ref="A3:I3"/>
    <mergeCell ref="A5:I5"/>
    <mergeCell ref="A8:A22"/>
    <mergeCell ref="B8:B22"/>
    <mergeCell ref="A6:I6"/>
  </mergeCells>
  <pageMargins left="0.7" right="0.7" top="0.75" bottom="0.75" header="0.3" footer="0.3"/>
  <pageSetup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03BB-DD13-45A6-BDEB-9D84683E3D43}">
  <dimension ref="A1:M18"/>
  <sheetViews>
    <sheetView rightToLeft="1" view="pageBreakPreview" zoomScale="60" zoomScaleNormal="106" workbookViewId="0">
      <selection activeCell="I11" sqref="I11"/>
    </sheetView>
  </sheetViews>
  <sheetFormatPr defaultColWidth="9" defaultRowHeight="18"/>
  <cols>
    <col min="1" max="1" width="52.140625" style="48" customWidth="1"/>
    <col min="2" max="2" width="1.42578125" style="48" customWidth="1"/>
    <col min="3" max="3" width="35.7109375" style="48" customWidth="1"/>
    <col min="4" max="4" width="1.42578125" style="48" customWidth="1"/>
    <col min="5" max="5" width="29.42578125" style="48" customWidth="1"/>
    <col min="6" max="6" width="1.42578125" style="48" customWidth="1"/>
    <col min="7" max="7" width="31.140625" style="48" customWidth="1"/>
    <col min="8" max="8" width="1.42578125" style="48" customWidth="1"/>
    <col min="9" max="9" width="33.5703125" style="48" customWidth="1"/>
    <col min="10" max="10" width="1.42578125" style="48" customWidth="1"/>
    <col min="11" max="11" width="34" style="48" customWidth="1"/>
    <col min="12" max="12" width="1.42578125" style="48" customWidth="1"/>
    <col min="13" max="13" width="30.7109375" style="48" customWidth="1"/>
    <col min="14" max="14" width="1.42578125" style="49" customWidth="1"/>
    <col min="15" max="16384" width="9" style="49"/>
  </cols>
  <sheetData>
    <row r="1" spans="1:13" ht="39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39" customHeight="1">
      <c r="A2" s="198" t="s">
        <v>80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39" customHeight="1">
      <c r="A3" s="198" t="str">
        <f>درآمدها!A3</f>
        <v>دوره یک ماهه منتهی به 31 اردیبهشت 1405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ht="3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39" customHeight="1">
      <c r="A5" s="221" t="s">
        <v>272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 ht="39" customHeight="1">
      <c r="A6" s="35"/>
      <c r="B6" s="35"/>
      <c r="C6" s="220" t="s">
        <v>157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</row>
    <row r="7" spans="1:13" ht="39" customHeight="1" thickBot="1">
      <c r="A7" s="82"/>
      <c r="B7" s="82"/>
      <c r="C7" s="241" t="str">
        <f>'درآمد سرمایه گذاری در سهام'!C7</f>
        <v>طی اردیبهشت ماه</v>
      </c>
      <c r="D7" s="241"/>
      <c r="E7" s="241"/>
      <c r="F7" s="241"/>
      <c r="G7" s="241"/>
      <c r="H7" s="175"/>
      <c r="I7" s="241" t="str">
        <f>'درآمد سرمایه گذاری در سهام'!M7</f>
        <v>از ابتدای سال مالی تا پایان اردیبهشت ماه</v>
      </c>
      <c r="J7" s="241"/>
      <c r="K7" s="241"/>
      <c r="L7" s="241"/>
      <c r="M7" s="241"/>
    </row>
    <row r="8" spans="1:13" ht="39" customHeight="1" thickBot="1">
      <c r="A8" s="83" t="s">
        <v>81</v>
      </c>
      <c r="B8" s="82"/>
      <c r="C8" s="83" t="s">
        <v>91</v>
      </c>
      <c r="D8" s="80"/>
      <c r="E8" s="83" t="s">
        <v>89</v>
      </c>
      <c r="F8" s="80"/>
      <c r="G8" s="83" t="s">
        <v>92</v>
      </c>
      <c r="H8" s="80"/>
      <c r="I8" s="83" t="s">
        <v>91</v>
      </c>
      <c r="J8" s="80"/>
      <c r="K8" s="83" t="s">
        <v>89</v>
      </c>
      <c r="L8" s="80"/>
      <c r="M8" s="83" t="s">
        <v>92</v>
      </c>
    </row>
    <row r="9" spans="1:13" ht="39" customHeight="1">
      <c r="A9" s="104" t="s">
        <v>314</v>
      </c>
      <c r="B9" s="65"/>
      <c r="C9" s="100">
        <v>0</v>
      </c>
      <c r="D9" s="100"/>
      <c r="E9" s="100">
        <v>0</v>
      </c>
      <c r="F9" s="100"/>
      <c r="G9" s="100">
        <f t="shared" ref="G9:G14" si="0">C9+E9</f>
        <v>0</v>
      </c>
      <c r="H9" s="20"/>
      <c r="I9" s="100">
        <v>58105189500</v>
      </c>
      <c r="J9" s="100"/>
      <c r="K9" s="100">
        <v>0</v>
      </c>
      <c r="L9" s="20"/>
      <c r="M9" s="100">
        <f t="shared" ref="M9:M14" si="1">I9+K9</f>
        <v>58105189500</v>
      </c>
    </row>
    <row r="10" spans="1:13" ht="39" customHeight="1">
      <c r="A10" s="104" t="s">
        <v>25</v>
      </c>
      <c r="B10" s="65"/>
      <c r="C10" s="100">
        <v>0</v>
      </c>
      <c r="D10" s="100"/>
      <c r="E10" s="100">
        <v>0</v>
      </c>
      <c r="F10" s="100"/>
      <c r="G10" s="100">
        <f t="shared" si="0"/>
        <v>0</v>
      </c>
      <c r="H10" s="20"/>
      <c r="I10" s="100">
        <v>19777894916</v>
      </c>
      <c r="J10" s="100"/>
      <c r="K10" s="100">
        <v>0</v>
      </c>
      <c r="L10" s="20"/>
      <c r="M10" s="100">
        <f t="shared" si="1"/>
        <v>19777894916</v>
      </c>
    </row>
    <row r="11" spans="1:13" ht="39" customHeight="1">
      <c r="A11" s="104" t="s">
        <v>264</v>
      </c>
      <c r="B11" s="65"/>
      <c r="C11" s="100">
        <v>0</v>
      </c>
      <c r="D11" s="100"/>
      <c r="E11" s="100">
        <v>0</v>
      </c>
      <c r="F11" s="100"/>
      <c r="G11" s="100">
        <f t="shared" si="0"/>
        <v>0</v>
      </c>
      <c r="H11" s="20"/>
      <c r="I11" s="100">
        <v>13050000000</v>
      </c>
      <c r="J11" s="100"/>
      <c r="K11" s="100">
        <v>0</v>
      </c>
      <c r="L11" s="20"/>
      <c r="M11" s="100">
        <f t="shared" si="1"/>
        <v>13050000000</v>
      </c>
    </row>
    <row r="12" spans="1:13" ht="39" customHeight="1">
      <c r="A12" s="104" t="s">
        <v>20</v>
      </c>
      <c r="B12" s="65"/>
      <c r="C12" s="100">
        <v>0</v>
      </c>
      <c r="D12" s="100"/>
      <c r="E12" s="100">
        <v>0</v>
      </c>
      <c r="F12" s="100"/>
      <c r="G12" s="100">
        <f t="shared" si="0"/>
        <v>0</v>
      </c>
      <c r="H12" s="20"/>
      <c r="I12" s="100">
        <v>12600000000</v>
      </c>
      <c r="J12" s="100"/>
      <c r="K12" s="100">
        <v>0</v>
      </c>
      <c r="L12" s="20"/>
      <c r="M12" s="100">
        <f t="shared" si="1"/>
        <v>12600000000</v>
      </c>
    </row>
    <row r="13" spans="1:13" ht="39" customHeight="1">
      <c r="A13" s="104" t="s">
        <v>320</v>
      </c>
      <c r="B13" s="65"/>
      <c r="C13" s="100">
        <v>0</v>
      </c>
      <c r="D13" s="100"/>
      <c r="E13" s="100">
        <v>0</v>
      </c>
      <c r="F13" s="100"/>
      <c r="G13" s="100">
        <f t="shared" si="0"/>
        <v>0</v>
      </c>
      <c r="H13" s="20"/>
      <c r="I13" s="100">
        <v>720000000</v>
      </c>
      <c r="J13" s="100"/>
      <c r="K13" s="100">
        <v>0</v>
      </c>
      <c r="L13" s="20"/>
      <c r="M13" s="100">
        <f t="shared" si="1"/>
        <v>720000000</v>
      </c>
    </row>
    <row r="14" spans="1:13" ht="39" customHeight="1" thickBot="1">
      <c r="A14" s="104" t="s">
        <v>28</v>
      </c>
      <c r="B14" s="65"/>
      <c r="C14" s="101">
        <v>0</v>
      </c>
      <c r="D14" s="100"/>
      <c r="E14" s="101">
        <v>0</v>
      </c>
      <c r="F14" s="100"/>
      <c r="G14" s="101">
        <f t="shared" si="0"/>
        <v>0</v>
      </c>
      <c r="H14" s="20"/>
      <c r="I14" s="101">
        <v>262500000</v>
      </c>
      <c r="J14" s="100"/>
      <c r="K14" s="101">
        <v>0</v>
      </c>
      <c r="L14" s="20"/>
      <c r="M14" s="101">
        <f t="shared" si="1"/>
        <v>262500000</v>
      </c>
    </row>
    <row r="15" spans="1:13" ht="39" customHeight="1" thickBot="1">
      <c r="A15" s="23"/>
      <c r="B15" s="23"/>
      <c r="C15" s="98">
        <f>SUM(C9:C14)</f>
        <v>0</v>
      </c>
      <c r="D15" s="20"/>
      <c r="E15" s="98">
        <f>SUM(E9:E14)</f>
        <v>0</v>
      </c>
      <c r="F15" s="20"/>
      <c r="G15" s="98">
        <f>SUM(G9:G14)</f>
        <v>0</v>
      </c>
      <c r="H15" s="20"/>
      <c r="I15" s="98">
        <f>SUM(I9:I14)</f>
        <v>104515584416</v>
      </c>
      <c r="J15" s="20"/>
      <c r="K15" s="98">
        <f>SUM(K9:K14)</f>
        <v>0</v>
      </c>
      <c r="L15" s="20"/>
      <c r="M15" s="98">
        <f>SUM(M9:M14)</f>
        <v>104515584416</v>
      </c>
    </row>
    <row r="16" spans="1:13" ht="18.75" thickTop="1"/>
    <row r="17" spans="3:13" ht="22.5"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3:13" ht="22.5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sortState xmlns:xlrd2="http://schemas.microsoft.com/office/spreadsheetml/2017/richdata2" ref="A9:M14">
    <sortCondition descending="1" ref="M9:M14"/>
  </sortState>
  <mergeCells count="7">
    <mergeCell ref="C7:G7"/>
    <mergeCell ref="I7:M7"/>
    <mergeCell ref="A1:M1"/>
    <mergeCell ref="A2:M2"/>
    <mergeCell ref="A3:M3"/>
    <mergeCell ref="A5:M5"/>
    <mergeCell ref="C6:M6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47"/>
  <sheetViews>
    <sheetView rightToLeft="1" view="pageBreakPreview" zoomScale="60" zoomScaleNormal="106" workbookViewId="0">
      <selection activeCell="A15" sqref="A15"/>
    </sheetView>
  </sheetViews>
  <sheetFormatPr defaultColWidth="9" defaultRowHeight="18"/>
  <cols>
    <col min="1" max="1" width="54.7109375" style="48" bestFit="1" customWidth="1"/>
    <col min="2" max="2" width="1.42578125" style="48" customWidth="1"/>
    <col min="3" max="3" width="40.42578125" style="48" customWidth="1"/>
    <col min="4" max="4" width="1.42578125" style="48" customWidth="1"/>
    <col min="5" max="5" width="35.85546875" style="48" customWidth="1"/>
    <col min="6" max="6" width="1.42578125" style="48" customWidth="1"/>
    <col min="7" max="7" width="45.42578125" style="48" customWidth="1"/>
    <col min="8" max="8" width="1.42578125" style="48" customWidth="1"/>
    <col min="9" max="9" width="45.28515625" style="48" customWidth="1"/>
    <col min="10" max="10" width="1.42578125" style="48" customWidth="1"/>
    <col min="11" max="11" width="34" style="48" customWidth="1"/>
    <col min="12" max="12" width="1.42578125" style="48" customWidth="1"/>
    <col min="13" max="13" width="30.7109375" style="48" customWidth="1"/>
    <col min="14" max="14" width="1.42578125" style="49" customWidth="1"/>
    <col min="15" max="16384" width="9" style="49"/>
  </cols>
  <sheetData>
    <row r="1" spans="1:13" ht="39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39" customHeight="1">
      <c r="A2" s="198" t="s">
        <v>80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39" customHeight="1">
      <c r="A3" s="198" t="str">
        <f>درآمدها!A3</f>
        <v>دوره یک ماهه منتهی به 31 اردیبهشت 1405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ht="3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39" customHeight="1">
      <c r="A5" s="221" t="s">
        <v>227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 ht="39" customHeight="1">
      <c r="A6" s="35"/>
      <c r="B6" s="35"/>
      <c r="C6" s="220" t="s">
        <v>157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</row>
    <row r="7" spans="1:13" ht="39" customHeight="1" thickBot="1">
      <c r="A7" s="54"/>
      <c r="B7" s="54"/>
      <c r="C7" s="241" t="str">
        <f>'درآمد سرمایه گذاری در سهام'!C7</f>
        <v>طی اردیبهشت ماه</v>
      </c>
      <c r="D7" s="241"/>
      <c r="E7" s="241"/>
      <c r="F7" s="241"/>
      <c r="G7" s="241"/>
      <c r="H7" s="175"/>
      <c r="I7" s="241" t="str">
        <f>'درآمد سرمایه گذاری در سهام'!M7</f>
        <v>از ابتدای سال مالی تا پایان اردیبهشت ماه</v>
      </c>
      <c r="J7" s="241"/>
      <c r="K7" s="241"/>
      <c r="L7" s="241"/>
      <c r="M7" s="241"/>
    </row>
    <row r="8" spans="1:13" ht="39" customHeight="1" thickBot="1">
      <c r="A8" s="83" t="s">
        <v>81</v>
      </c>
      <c r="B8" s="82"/>
      <c r="C8" s="83" t="s">
        <v>91</v>
      </c>
      <c r="D8" s="80"/>
      <c r="E8" s="83" t="s">
        <v>89</v>
      </c>
      <c r="F8" s="80"/>
      <c r="G8" s="83" t="s">
        <v>92</v>
      </c>
      <c r="H8" s="80"/>
      <c r="I8" s="83" t="s">
        <v>91</v>
      </c>
      <c r="J8" s="80"/>
      <c r="K8" s="83" t="s">
        <v>89</v>
      </c>
      <c r="L8" s="80"/>
      <c r="M8" s="83" t="s">
        <v>92</v>
      </c>
    </row>
    <row r="9" spans="1:13" ht="39" customHeight="1">
      <c r="A9" s="104" t="s">
        <v>63</v>
      </c>
      <c r="B9" s="23"/>
      <c r="C9" s="100">
        <v>46940248769</v>
      </c>
      <c r="D9" s="100"/>
      <c r="E9" s="100">
        <v>0</v>
      </c>
      <c r="F9" s="100"/>
      <c r="G9" s="100">
        <f t="shared" ref="G9:G26" si="0">C9+E9</f>
        <v>46940248769</v>
      </c>
      <c r="H9" s="100"/>
      <c r="I9" s="100">
        <v>321019697997</v>
      </c>
      <c r="J9" s="100"/>
      <c r="K9" s="100">
        <v>0</v>
      </c>
      <c r="L9" s="100"/>
      <c r="M9" s="100">
        <f t="shared" ref="M9:M26" si="1">I9</f>
        <v>321019697997</v>
      </c>
    </row>
    <row r="10" spans="1:13" ht="39" customHeight="1">
      <c r="A10" s="104" t="s">
        <v>67</v>
      </c>
      <c r="B10" s="23"/>
      <c r="C10" s="100">
        <v>5337504610</v>
      </c>
      <c r="D10" s="100"/>
      <c r="E10" s="100">
        <v>0</v>
      </c>
      <c r="F10" s="100"/>
      <c r="G10" s="100">
        <f t="shared" si="0"/>
        <v>5337504610</v>
      </c>
      <c r="H10" s="100"/>
      <c r="I10" s="100">
        <v>274364067951</v>
      </c>
      <c r="J10" s="100"/>
      <c r="K10" s="100">
        <v>0</v>
      </c>
      <c r="L10" s="100"/>
      <c r="M10" s="100">
        <f t="shared" si="1"/>
        <v>274364067951</v>
      </c>
    </row>
    <row r="11" spans="1:13" ht="39" customHeight="1">
      <c r="A11" s="104" t="s">
        <v>56</v>
      </c>
      <c r="B11" s="23"/>
      <c r="C11" s="100">
        <v>28264238625</v>
      </c>
      <c r="D11" s="100"/>
      <c r="E11" s="100">
        <v>0</v>
      </c>
      <c r="F11" s="100"/>
      <c r="G11" s="100">
        <f t="shared" si="0"/>
        <v>28264238625</v>
      </c>
      <c r="H11" s="100"/>
      <c r="I11" s="100">
        <v>189026549129</v>
      </c>
      <c r="J11" s="100"/>
      <c r="K11" s="100">
        <v>0</v>
      </c>
      <c r="L11" s="100"/>
      <c r="M11" s="100">
        <f t="shared" si="1"/>
        <v>189026549129</v>
      </c>
    </row>
    <row r="12" spans="1:13" ht="39" customHeight="1">
      <c r="A12" s="104" t="s">
        <v>52</v>
      </c>
      <c r="B12" s="23"/>
      <c r="C12" s="100">
        <v>18353884001</v>
      </c>
      <c r="D12" s="100"/>
      <c r="E12" s="100">
        <v>0</v>
      </c>
      <c r="F12" s="100"/>
      <c r="G12" s="100">
        <f t="shared" si="0"/>
        <v>18353884001</v>
      </c>
      <c r="H12" s="100"/>
      <c r="I12" s="100">
        <v>179259539622</v>
      </c>
      <c r="J12" s="100"/>
      <c r="K12" s="100">
        <v>0</v>
      </c>
      <c r="L12" s="100"/>
      <c r="M12" s="100">
        <f t="shared" si="1"/>
        <v>179259539622</v>
      </c>
    </row>
    <row r="13" spans="1:13" ht="39" customHeight="1">
      <c r="A13" s="104" t="s">
        <v>45</v>
      </c>
      <c r="B13" s="23"/>
      <c r="C13" s="100">
        <v>19034024964</v>
      </c>
      <c r="D13" s="100"/>
      <c r="E13" s="100">
        <v>0</v>
      </c>
      <c r="F13" s="100"/>
      <c r="G13" s="100">
        <f t="shared" si="0"/>
        <v>19034024964</v>
      </c>
      <c r="H13" s="100"/>
      <c r="I13" s="100">
        <v>172664132157</v>
      </c>
      <c r="J13" s="100"/>
      <c r="K13" s="100">
        <v>0</v>
      </c>
      <c r="L13" s="100"/>
      <c r="M13" s="100">
        <f t="shared" si="1"/>
        <v>172664132157</v>
      </c>
    </row>
    <row r="14" spans="1:13" ht="39" customHeight="1">
      <c r="A14" s="104" t="s">
        <v>378</v>
      </c>
      <c r="B14" s="23"/>
      <c r="C14" s="100">
        <v>123880535689</v>
      </c>
      <c r="D14" s="100"/>
      <c r="E14" s="100">
        <v>0</v>
      </c>
      <c r="F14" s="100"/>
      <c r="G14" s="100">
        <f t="shared" si="0"/>
        <v>123880535689</v>
      </c>
      <c r="H14" s="100"/>
      <c r="I14" s="100">
        <v>123880535689</v>
      </c>
      <c r="J14" s="100"/>
      <c r="K14" s="100">
        <v>0</v>
      </c>
      <c r="L14" s="100"/>
      <c r="M14" s="100">
        <f t="shared" si="1"/>
        <v>123880535689</v>
      </c>
    </row>
    <row r="15" spans="1:13" ht="39" customHeight="1">
      <c r="A15" s="104" t="s">
        <v>60</v>
      </c>
      <c r="B15" s="23"/>
      <c r="C15" s="100">
        <v>13717840913</v>
      </c>
      <c r="D15" s="100"/>
      <c r="E15" s="100">
        <v>0</v>
      </c>
      <c r="F15" s="100"/>
      <c r="G15" s="100">
        <f t="shared" si="0"/>
        <v>13717840913</v>
      </c>
      <c r="H15" s="100"/>
      <c r="I15" s="100">
        <v>96372780520</v>
      </c>
      <c r="J15" s="100"/>
      <c r="K15" s="100">
        <v>0</v>
      </c>
      <c r="L15" s="100"/>
      <c r="M15" s="100">
        <f t="shared" si="1"/>
        <v>96372780520</v>
      </c>
    </row>
    <row r="16" spans="1:13" ht="39" customHeight="1">
      <c r="A16" s="104" t="s">
        <v>51</v>
      </c>
      <c r="B16" s="23"/>
      <c r="C16" s="100">
        <v>0</v>
      </c>
      <c r="D16" s="100"/>
      <c r="E16" s="100">
        <v>0</v>
      </c>
      <c r="F16" s="100"/>
      <c r="G16" s="100">
        <f t="shared" si="0"/>
        <v>0</v>
      </c>
      <c r="H16" s="100"/>
      <c r="I16" s="100">
        <v>76028719228</v>
      </c>
      <c r="J16" s="100"/>
      <c r="K16" s="100">
        <v>0</v>
      </c>
      <c r="L16" s="100"/>
      <c r="M16" s="100">
        <f t="shared" si="1"/>
        <v>76028719228</v>
      </c>
    </row>
    <row r="17" spans="1:13" ht="39" customHeight="1">
      <c r="A17" s="104" t="s">
        <v>48</v>
      </c>
      <c r="B17" s="23"/>
      <c r="C17" s="100">
        <v>5081679876</v>
      </c>
      <c r="D17" s="100"/>
      <c r="E17" s="100">
        <v>0</v>
      </c>
      <c r="F17" s="100"/>
      <c r="G17" s="100">
        <f t="shared" si="0"/>
        <v>5081679876</v>
      </c>
      <c r="H17" s="100"/>
      <c r="I17" s="100">
        <v>45166460899</v>
      </c>
      <c r="J17" s="100"/>
      <c r="K17" s="100">
        <v>0</v>
      </c>
      <c r="L17" s="100"/>
      <c r="M17" s="100">
        <f t="shared" si="1"/>
        <v>45166460899</v>
      </c>
    </row>
    <row r="18" spans="1:13" ht="39" customHeight="1">
      <c r="A18" s="104" t="s">
        <v>331</v>
      </c>
      <c r="B18" s="23"/>
      <c r="C18" s="100">
        <v>10066043802</v>
      </c>
      <c r="D18" s="100"/>
      <c r="E18" s="100">
        <v>0</v>
      </c>
      <c r="F18" s="100"/>
      <c r="G18" s="100">
        <f t="shared" si="0"/>
        <v>10066043802</v>
      </c>
      <c r="H18" s="100"/>
      <c r="I18" s="100">
        <v>30430809824</v>
      </c>
      <c r="J18" s="100"/>
      <c r="K18" s="100">
        <v>0</v>
      </c>
      <c r="L18" s="100"/>
      <c r="M18" s="100">
        <f t="shared" si="1"/>
        <v>30430809824</v>
      </c>
    </row>
    <row r="19" spans="1:13" ht="39" customHeight="1">
      <c r="A19" s="104" t="s">
        <v>55</v>
      </c>
      <c r="B19" s="23"/>
      <c r="C19" s="100">
        <v>8076945895</v>
      </c>
      <c r="D19" s="100"/>
      <c r="E19" s="100">
        <v>0</v>
      </c>
      <c r="F19" s="100"/>
      <c r="G19" s="100">
        <f t="shared" si="0"/>
        <v>8076945895</v>
      </c>
      <c r="H19" s="100"/>
      <c r="I19" s="100">
        <v>27161782837</v>
      </c>
      <c r="J19" s="100"/>
      <c r="K19" s="100">
        <v>0</v>
      </c>
      <c r="L19" s="100"/>
      <c r="M19" s="100">
        <f t="shared" si="1"/>
        <v>27161782837</v>
      </c>
    </row>
    <row r="20" spans="1:13" ht="39" customHeight="1">
      <c r="A20" s="104" t="s">
        <v>41</v>
      </c>
      <c r="B20" s="23"/>
      <c r="C20" s="100">
        <v>3688904810</v>
      </c>
      <c r="D20" s="100"/>
      <c r="E20" s="100">
        <v>0</v>
      </c>
      <c r="F20" s="100"/>
      <c r="G20" s="100">
        <f t="shared" si="0"/>
        <v>3688904810</v>
      </c>
      <c r="H20" s="100"/>
      <c r="I20" s="100">
        <v>25056350262</v>
      </c>
      <c r="J20" s="100"/>
      <c r="K20" s="100">
        <v>0</v>
      </c>
      <c r="L20" s="100"/>
      <c r="M20" s="100">
        <f t="shared" si="1"/>
        <v>25056350262</v>
      </c>
    </row>
    <row r="21" spans="1:13" ht="39" customHeight="1">
      <c r="A21" s="104" t="s">
        <v>328</v>
      </c>
      <c r="B21" s="23"/>
      <c r="C21" s="100">
        <v>5733558815</v>
      </c>
      <c r="D21" s="100"/>
      <c r="E21" s="100">
        <v>0</v>
      </c>
      <c r="F21" s="100"/>
      <c r="G21" s="100">
        <f t="shared" si="0"/>
        <v>5733558815</v>
      </c>
      <c r="H21" s="100"/>
      <c r="I21" s="100">
        <v>19577570483</v>
      </c>
      <c r="J21" s="100"/>
      <c r="K21" s="100">
        <v>0</v>
      </c>
      <c r="L21" s="100"/>
      <c r="M21" s="100">
        <f t="shared" si="1"/>
        <v>19577570483</v>
      </c>
    </row>
    <row r="22" spans="1:13" ht="39" customHeight="1">
      <c r="A22" s="104" t="s">
        <v>59</v>
      </c>
      <c r="B22" s="23"/>
      <c r="C22" s="100">
        <v>0</v>
      </c>
      <c r="D22" s="100"/>
      <c r="E22" s="100">
        <v>0</v>
      </c>
      <c r="F22" s="100"/>
      <c r="G22" s="100">
        <f t="shared" si="0"/>
        <v>0</v>
      </c>
      <c r="H22" s="100"/>
      <c r="I22" s="100">
        <v>11378928450</v>
      </c>
      <c r="J22" s="100"/>
      <c r="K22" s="100">
        <v>0</v>
      </c>
      <c r="L22" s="100"/>
      <c r="M22" s="100">
        <f t="shared" si="1"/>
        <v>11378928450</v>
      </c>
    </row>
    <row r="23" spans="1:13" ht="39" customHeight="1">
      <c r="A23" s="104" t="s">
        <v>381</v>
      </c>
      <c r="B23" s="23"/>
      <c r="C23" s="100">
        <v>9944935086</v>
      </c>
      <c r="D23" s="100"/>
      <c r="E23" s="100">
        <v>0</v>
      </c>
      <c r="F23" s="100"/>
      <c r="G23" s="100">
        <f t="shared" si="0"/>
        <v>9944935086</v>
      </c>
      <c r="H23" s="100"/>
      <c r="I23" s="100">
        <v>9944935086</v>
      </c>
      <c r="J23" s="100"/>
      <c r="K23" s="100">
        <v>0</v>
      </c>
      <c r="L23" s="100"/>
      <c r="M23" s="100">
        <f t="shared" si="1"/>
        <v>9944935086</v>
      </c>
    </row>
    <row r="24" spans="1:13" ht="39" customHeight="1">
      <c r="A24" s="104" t="s">
        <v>386</v>
      </c>
      <c r="B24" s="23"/>
      <c r="C24" s="100">
        <v>7601678628</v>
      </c>
      <c r="D24" s="100"/>
      <c r="E24" s="100">
        <v>0</v>
      </c>
      <c r="F24" s="100"/>
      <c r="G24" s="100">
        <f t="shared" si="0"/>
        <v>7601678628</v>
      </c>
      <c r="H24" s="100"/>
      <c r="I24" s="100">
        <v>7601678628</v>
      </c>
      <c r="J24" s="100"/>
      <c r="K24" s="100">
        <v>0</v>
      </c>
      <c r="L24" s="100"/>
      <c r="M24" s="100">
        <f t="shared" si="1"/>
        <v>7601678628</v>
      </c>
    </row>
    <row r="25" spans="1:13" ht="39" customHeight="1">
      <c r="A25" s="104" t="s">
        <v>342</v>
      </c>
      <c r="B25" s="23"/>
      <c r="C25" s="100">
        <v>0</v>
      </c>
      <c r="D25" s="100"/>
      <c r="E25" s="100">
        <v>0</v>
      </c>
      <c r="F25" s="100"/>
      <c r="G25" s="100">
        <f t="shared" si="0"/>
        <v>0</v>
      </c>
      <c r="H25" s="100"/>
      <c r="I25" s="100">
        <v>4067021514</v>
      </c>
      <c r="J25" s="100"/>
      <c r="K25" s="100">
        <v>0</v>
      </c>
      <c r="L25" s="100"/>
      <c r="M25" s="100">
        <f t="shared" si="1"/>
        <v>4067021514</v>
      </c>
    </row>
    <row r="26" spans="1:13" ht="39" customHeight="1" thickBot="1">
      <c r="A26" s="104" t="s">
        <v>341</v>
      </c>
      <c r="B26" s="23"/>
      <c r="C26" s="100">
        <v>0</v>
      </c>
      <c r="D26" s="100"/>
      <c r="E26" s="100">
        <v>0</v>
      </c>
      <c r="F26" s="100"/>
      <c r="G26" s="100">
        <f t="shared" si="0"/>
        <v>0</v>
      </c>
      <c r="H26" s="100"/>
      <c r="I26" s="100">
        <v>3566485133</v>
      </c>
      <c r="J26" s="100"/>
      <c r="K26" s="100">
        <v>0</v>
      </c>
      <c r="L26" s="100"/>
      <c r="M26" s="100">
        <f t="shared" si="1"/>
        <v>3566485133</v>
      </c>
    </row>
    <row r="27" spans="1:13" ht="39" customHeight="1" thickBot="1">
      <c r="A27" s="24" t="s">
        <v>31</v>
      </c>
      <c r="B27" s="24"/>
      <c r="C27" s="105">
        <f>SUM(C9:C26)</f>
        <v>305722024483</v>
      </c>
      <c r="D27" s="20"/>
      <c r="E27" s="105">
        <f>SUM(E9:E26)</f>
        <v>0</v>
      </c>
      <c r="F27" s="20"/>
      <c r="G27" s="105">
        <f>SUM(G9:G26)</f>
        <v>305722024483</v>
      </c>
      <c r="H27" s="20"/>
      <c r="I27" s="105">
        <f>SUM(I9:I26)</f>
        <v>1616568045409</v>
      </c>
      <c r="J27" s="20"/>
      <c r="K27" s="105">
        <f>SUM(K9:K26)</f>
        <v>0</v>
      </c>
      <c r="L27" s="20"/>
      <c r="M27" s="105">
        <f>SUM(M9:M26)</f>
        <v>1616568045409</v>
      </c>
    </row>
    <row r="28" spans="1:13" ht="18.75" thickTop="1"/>
    <row r="29" spans="1:13" ht="22.5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ht="22.5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4" spans="1:1" ht="22.5">
      <c r="A34" s="23"/>
    </row>
    <row r="35" spans="1:1" ht="22.5">
      <c r="A35" s="23"/>
    </row>
    <row r="36" spans="1:1" ht="22.5">
      <c r="A36" s="23"/>
    </row>
    <row r="37" spans="1:1" ht="22.5">
      <c r="A37" s="23"/>
    </row>
    <row r="38" spans="1:1" ht="22.5">
      <c r="A38" s="23"/>
    </row>
    <row r="39" spans="1:1" ht="22.5">
      <c r="A39" s="23"/>
    </row>
    <row r="40" spans="1:1" ht="22.5">
      <c r="A40" s="23"/>
    </row>
    <row r="41" spans="1:1" ht="22.5">
      <c r="A41" s="23"/>
    </row>
    <row r="42" spans="1:1" ht="22.5">
      <c r="A42" s="23"/>
    </row>
    <row r="43" spans="1:1" ht="22.5">
      <c r="A43" s="23"/>
    </row>
    <row r="44" spans="1:1" ht="22.5">
      <c r="A44" s="23"/>
    </row>
    <row r="45" spans="1:1" ht="22.5">
      <c r="A45" s="23"/>
    </row>
    <row r="46" spans="1:1" ht="22.5">
      <c r="A46" s="23"/>
    </row>
    <row r="47" spans="1:1" ht="22.5">
      <c r="A47" s="23"/>
    </row>
  </sheetData>
  <sortState xmlns:xlrd2="http://schemas.microsoft.com/office/spreadsheetml/2017/richdata2" ref="A9:M26">
    <sortCondition descending="1" ref="M9:M26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sheetPr codeName="Sheet13"/>
  <dimension ref="A1:M17"/>
  <sheetViews>
    <sheetView rightToLeft="1" view="pageBreakPreview" topLeftCell="A7" zoomScale="82" zoomScaleNormal="106" zoomScaleSheetLayoutView="82" workbookViewId="0">
      <selection activeCell="A18" sqref="A18:XFD20"/>
    </sheetView>
  </sheetViews>
  <sheetFormatPr defaultColWidth="9" defaultRowHeight="18"/>
  <cols>
    <col min="1" max="1" width="28.85546875" style="48" customWidth="1"/>
    <col min="2" max="2" width="1.42578125" style="48" customWidth="1"/>
    <col min="3" max="3" width="23.140625" style="48" customWidth="1"/>
    <col min="4" max="4" width="1.42578125" style="48" customWidth="1"/>
    <col min="5" max="5" width="22.42578125" style="48" customWidth="1"/>
    <col min="6" max="6" width="1.42578125" style="48" customWidth="1"/>
    <col min="7" max="7" width="24.85546875" style="48" customWidth="1"/>
    <col min="8" max="8" width="1.42578125" style="48" customWidth="1"/>
    <col min="9" max="9" width="26.7109375" style="48" customWidth="1"/>
    <col min="10" max="10" width="1.42578125" style="48" customWidth="1"/>
    <col min="11" max="11" width="24.42578125" style="48" customWidth="1"/>
    <col min="12" max="12" width="1.42578125" style="48" customWidth="1"/>
    <col min="13" max="13" width="24.7109375" style="48" customWidth="1"/>
    <col min="14" max="14" width="1.42578125" style="49" customWidth="1"/>
    <col min="15" max="15" width="14" style="49" bestFit="1" customWidth="1"/>
    <col min="16" max="16384" width="9" style="49"/>
  </cols>
  <sheetData>
    <row r="1" spans="1:13" ht="39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39" customHeight="1">
      <c r="A2" s="198" t="s">
        <v>80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39" customHeight="1">
      <c r="A3" s="198" t="str">
        <f>درآمدها!A3</f>
        <v>دوره یک ماهه منتهی به 31 اردیبهشت 1405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ht="3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39" customHeight="1">
      <c r="A5" s="221" t="s">
        <v>228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 ht="39" customHeight="1">
      <c r="A6" s="64"/>
      <c r="B6" s="64"/>
      <c r="C6" s="220" t="s">
        <v>157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</row>
    <row r="7" spans="1:13" ht="39" customHeight="1" thickBot="1">
      <c r="A7" s="54"/>
      <c r="B7" s="54"/>
      <c r="C7" s="215" t="str">
        <f>'درآمد سرمایه گذاری در سهام'!C7</f>
        <v>طی اردیبهشت ماه</v>
      </c>
      <c r="D7" s="215"/>
      <c r="E7" s="215"/>
      <c r="F7" s="215"/>
      <c r="G7" s="215"/>
      <c r="H7" s="165"/>
      <c r="I7" s="215" t="str">
        <f>'درآمد سرمایه گذاری در سهام'!M7</f>
        <v>از ابتدای سال مالی تا پایان اردیبهشت ماه</v>
      </c>
      <c r="J7" s="215"/>
      <c r="K7" s="215"/>
      <c r="L7" s="215"/>
      <c r="M7" s="215"/>
    </row>
    <row r="8" spans="1:13" ht="38.25" customHeight="1" thickBot="1">
      <c r="A8" s="33" t="s">
        <v>81</v>
      </c>
      <c r="B8" s="20"/>
      <c r="C8" s="33" t="s">
        <v>91</v>
      </c>
      <c r="D8" s="20"/>
      <c r="E8" s="33" t="s">
        <v>89</v>
      </c>
      <c r="F8" s="20"/>
      <c r="G8" s="33" t="s">
        <v>92</v>
      </c>
      <c r="H8" s="20"/>
      <c r="I8" s="33" t="s">
        <v>91</v>
      </c>
      <c r="J8" s="20"/>
      <c r="K8" s="33" t="s">
        <v>89</v>
      </c>
      <c r="L8" s="20"/>
      <c r="M8" s="33" t="s">
        <v>92</v>
      </c>
    </row>
    <row r="9" spans="1:13" ht="39.75" customHeight="1">
      <c r="A9" s="104" t="s">
        <v>162</v>
      </c>
      <c r="B9" s="104"/>
      <c r="C9" s="100">
        <v>24777637361</v>
      </c>
      <c r="D9" s="100"/>
      <c r="E9" s="100">
        <v>-648652</v>
      </c>
      <c r="F9" s="100"/>
      <c r="G9" s="100">
        <f t="shared" ref="G9:G15" si="0">C9+E9</f>
        <v>24776988709</v>
      </c>
      <c r="H9" s="100"/>
      <c r="I9" s="100">
        <v>166777022682</v>
      </c>
      <c r="J9" s="100"/>
      <c r="K9" s="100">
        <v>-77479128</v>
      </c>
      <c r="L9" s="100"/>
      <c r="M9" s="100">
        <f t="shared" ref="M9:M15" si="1">I9+K9</f>
        <v>166699543554</v>
      </c>
    </row>
    <row r="10" spans="1:13" ht="39.75" customHeight="1">
      <c r="A10" s="104" t="s">
        <v>160</v>
      </c>
      <c r="B10" s="104"/>
      <c r="C10" s="100">
        <v>23705529976</v>
      </c>
      <c r="D10" s="100"/>
      <c r="E10" s="100">
        <v>0</v>
      </c>
      <c r="F10" s="100"/>
      <c r="G10" s="100">
        <f t="shared" si="0"/>
        <v>23705529976</v>
      </c>
      <c r="H10" s="100"/>
      <c r="I10" s="100">
        <v>149688929918</v>
      </c>
      <c r="J10" s="100"/>
      <c r="K10" s="100">
        <v>-51402253</v>
      </c>
      <c r="L10" s="100"/>
      <c r="M10" s="100">
        <f t="shared" si="1"/>
        <v>149637527665</v>
      </c>
    </row>
    <row r="11" spans="1:13" ht="39.75" customHeight="1">
      <c r="A11" s="104" t="s">
        <v>166</v>
      </c>
      <c r="B11" s="104"/>
      <c r="C11" s="100">
        <v>0</v>
      </c>
      <c r="D11" s="100"/>
      <c r="E11" s="100">
        <v>0</v>
      </c>
      <c r="F11" s="100"/>
      <c r="G11" s="100">
        <f t="shared" si="0"/>
        <v>0</v>
      </c>
      <c r="H11" s="100"/>
      <c r="I11" s="100">
        <v>18961311268</v>
      </c>
      <c r="J11" s="100"/>
      <c r="K11" s="100">
        <v>0</v>
      </c>
      <c r="L11" s="100"/>
      <c r="M11" s="100">
        <f t="shared" si="1"/>
        <v>18961311268</v>
      </c>
    </row>
    <row r="12" spans="1:13" ht="39.75" customHeight="1">
      <c r="A12" s="104" t="s">
        <v>161</v>
      </c>
      <c r="B12" s="104"/>
      <c r="C12" s="100">
        <v>653973175</v>
      </c>
      <c r="D12" s="100"/>
      <c r="E12" s="100">
        <v>0</v>
      </c>
      <c r="F12" s="100"/>
      <c r="G12" s="100">
        <f t="shared" si="0"/>
        <v>653973175</v>
      </c>
      <c r="H12" s="100"/>
      <c r="I12" s="100">
        <v>17482573834</v>
      </c>
      <c r="J12" s="100"/>
      <c r="K12" s="100">
        <v>0</v>
      </c>
      <c r="L12" s="100"/>
      <c r="M12" s="100">
        <f t="shared" si="1"/>
        <v>17482573834</v>
      </c>
    </row>
    <row r="13" spans="1:13" ht="39.75" customHeight="1">
      <c r="A13" s="104" t="s">
        <v>164</v>
      </c>
      <c r="B13" s="104"/>
      <c r="C13" s="100">
        <v>493811</v>
      </c>
      <c r="D13" s="100"/>
      <c r="E13" s="100">
        <v>0</v>
      </c>
      <c r="F13" s="100"/>
      <c r="G13" s="100">
        <f t="shared" si="0"/>
        <v>493811</v>
      </c>
      <c r="H13" s="100"/>
      <c r="I13" s="100">
        <v>8417932</v>
      </c>
      <c r="J13" s="100"/>
      <c r="K13" s="100">
        <v>0</v>
      </c>
      <c r="L13" s="100"/>
      <c r="M13" s="100">
        <f t="shared" si="1"/>
        <v>8417932</v>
      </c>
    </row>
    <row r="14" spans="1:13" ht="39.75" customHeight="1">
      <c r="A14" s="104" t="s">
        <v>163</v>
      </c>
      <c r="B14" s="104"/>
      <c r="C14" s="100">
        <v>234675</v>
      </c>
      <c r="D14" s="100"/>
      <c r="E14" s="100">
        <v>0</v>
      </c>
      <c r="F14" s="100"/>
      <c r="G14" s="100">
        <f t="shared" si="0"/>
        <v>234675</v>
      </c>
      <c r="H14" s="100"/>
      <c r="I14" s="100">
        <v>6121067</v>
      </c>
      <c r="J14" s="100"/>
      <c r="K14" s="100">
        <v>0</v>
      </c>
      <c r="L14" s="100"/>
      <c r="M14" s="100">
        <f t="shared" si="1"/>
        <v>6121067</v>
      </c>
    </row>
    <row r="15" spans="1:13" ht="39.75" customHeight="1" thickBot="1">
      <c r="A15" s="104" t="s">
        <v>165</v>
      </c>
      <c r="B15" s="104"/>
      <c r="C15" s="101">
        <v>40228</v>
      </c>
      <c r="D15" s="100"/>
      <c r="E15" s="101">
        <v>0</v>
      </c>
      <c r="F15" s="100"/>
      <c r="G15" s="100">
        <f t="shared" si="0"/>
        <v>40228</v>
      </c>
      <c r="H15" s="100"/>
      <c r="I15" s="101">
        <v>3364714</v>
      </c>
      <c r="J15" s="100"/>
      <c r="K15" s="101">
        <v>0</v>
      </c>
      <c r="L15" s="100"/>
      <c r="M15" s="100">
        <f t="shared" si="1"/>
        <v>3364714</v>
      </c>
    </row>
    <row r="16" spans="1:13" ht="39.75" customHeight="1" thickBot="1">
      <c r="A16" s="104"/>
      <c r="B16" s="104"/>
      <c r="C16" s="105">
        <f>SUM(C9:C15)</f>
        <v>49137909226</v>
      </c>
      <c r="D16" s="20"/>
      <c r="E16" s="105">
        <f>SUM(E9:E15)</f>
        <v>-648652</v>
      </c>
      <c r="F16" s="20"/>
      <c r="G16" s="105">
        <f>SUM(G9:G15)</f>
        <v>49137260574</v>
      </c>
      <c r="H16" s="20"/>
      <c r="I16" s="105">
        <f>SUM(I9:I15)</f>
        <v>352927741415</v>
      </c>
      <c r="J16" s="20"/>
      <c r="K16" s="105">
        <f>SUM(K9:K15)</f>
        <v>-128881381</v>
      </c>
      <c r="L16" s="20"/>
      <c r="M16" s="105">
        <f>SUM(M9:M15)</f>
        <v>352798860034</v>
      </c>
    </row>
    <row r="17" spans="1:13" ht="18.75" thickTop="1">
      <c r="A17" s="24" t="s">
        <v>31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</sheetData>
  <sortState xmlns:xlrd2="http://schemas.microsoft.com/office/spreadsheetml/2017/richdata2" ref="A9:M15">
    <sortCondition descending="1" ref="M9:M15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66" orientation="landscape" horizontalDpi="4294967295" verticalDpi="4294967295" r:id="rId1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Q118"/>
  <sheetViews>
    <sheetView rightToLeft="1" view="pageBreakPreview" topLeftCell="A97" zoomScale="51" zoomScaleNormal="57" zoomScaleSheetLayoutView="51" workbookViewId="0">
      <selection activeCell="I111" sqref="I111"/>
    </sheetView>
  </sheetViews>
  <sheetFormatPr defaultColWidth="9" defaultRowHeight="18"/>
  <cols>
    <col min="1" max="1" width="73.42578125" style="48" customWidth="1"/>
    <col min="2" max="2" width="1.42578125" style="48" customWidth="1"/>
    <col min="3" max="3" width="42.28515625" style="48" customWidth="1"/>
    <col min="4" max="4" width="1.42578125" style="48" customWidth="1"/>
    <col min="5" max="5" width="40.42578125" style="48" customWidth="1"/>
    <col min="6" max="6" width="1.42578125" style="48" customWidth="1"/>
    <col min="7" max="7" width="44.140625" style="48" customWidth="1"/>
    <col min="8" max="8" width="1.42578125" style="48" customWidth="1"/>
    <col min="9" max="9" width="55.28515625" style="48" bestFit="1" customWidth="1"/>
    <col min="10" max="10" width="1.42578125" style="48" customWidth="1"/>
    <col min="11" max="11" width="44.85546875" style="48" customWidth="1"/>
    <col min="12" max="12" width="1.42578125" style="48" customWidth="1"/>
    <col min="13" max="13" width="48.7109375" style="48" customWidth="1"/>
    <col min="14" max="14" width="1.42578125" style="48" customWidth="1"/>
    <col min="15" max="15" width="48.42578125" style="48" customWidth="1"/>
    <col min="16" max="16" width="1.42578125" style="48" customWidth="1"/>
    <col min="17" max="17" width="55.28515625" style="48" bestFit="1" customWidth="1"/>
    <col min="18" max="18" width="1.42578125" style="49" customWidth="1"/>
    <col min="19" max="19" width="15.85546875" style="49" bestFit="1" customWidth="1"/>
    <col min="20" max="16384" width="9" style="49"/>
  </cols>
  <sheetData>
    <row r="1" spans="1:17" ht="39" customHeight="1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1:17" ht="39" customHeight="1">
      <c r="A2" s="243" t="s">
        <v>80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</row>
    <row r="3" spans="1:17" ht="39" customHeight="1">
      <c r="A3" s="243" t="str">
        <f>درآمدها!A3</f>
        <v>دوره یک ماهه منتهی به 31 اردیبهشت 1405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39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39" customHeight="1">
      <c r="A5" s="242" t="s">
        <v>177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</row>
    <row r="6" spans="1:17" ht="39" customHeight="1">
      <c r="A6" s="35"/>
      <c r="B6" s="35"/>
      <c r="C6" s="220" t="s">
        <v>157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</row>
    <row r="7" spans="1:17" ht="39" customHeight="1" thickBot="1">
      <c r="A7" s="112"/>
      <c r="B7" s="112"/>
      <c r="C7" s="210" t="str">
        <f>'درآمد سرمایه گذاری در سهام'!C7</f>
        <v>طی اردیبهشت ماه</v>
      </c>
      <c r="D7" s="210"/>
      <c r="E7" s="210"/>
      <c r="F7" s="210"/>
      <c r="G7" s="210"/>
      <c r="H7" s="210"/>
      <c r="I7" s="210"/>
      <c r="J7" s="113"/>
      <c r="K7" s="241" t="str">
        <f>'درآمد سرمایه گذاری در سهام'!M7</f>
        <v>از ابتدای سال مالی تا پایان اردیبهشت ماه</v>
      </c>
      <c r="L7" s="241"/>
      <c r="M7" s="241"/>
      <c r="N7" s="241"/>
      <c r="O7" s="241"/>
      <c r="P7" s="241"/>
      <c r="Q7" s="241"/>
    </row>
    <row r="8" spans="1:17" ht="39" customHeight="1" thickBot="1">
      <c r="A8" s="114" t="s">
        <v>81</v>
      </c>
      <c r="B8" s="114"/>
      <c r="C8" s="114" t="s">
        <v>6</v>
      </c>
      <c r="D8" s="37"/>
      <c r="E8" s="114" t="s">
        <v>8</v>
      </c>
      <c r="F8" s="37"/>
      <c r="G8" s="114" t="s">
        <v>93</v>
      </c>
      <c r="H8" s="37"/>
      <c r="I8" s="114" t="s">
        <v>146</v>
      </c>
      <c r="J8" s="108"/>
      <c r="K8" s="114" t="s">
        <v>6</v>
      </c>
      <c r="L8" s="37"/>
      <c r="M8" s="114" t="s">
        <v>8</v>
      </c>
      <c r="N8" s="37"/>
      <c r="O8" s="114" t="s">
        <v>93</v>
      </c>
      <c r="P8" s="37"/>
      <c r="Q8" s="114" t="s">
        <v>146</v>
      </c>
    </row>
    <row r="9" spans="1:17" ht="39.75" customHeight="1">
      <c r="A9" s="110" t="s">
        <v>19</v>
      </c>
      <c r="B9" s="110"/>
      <c r="C9" s="41">
        <v>623791922</v>
      </c>
      <c r="D9" s="41"/>
      <c r="E9" s="41">
        <v>582450779829</v>
      </c>
      <c r="F9" s="41"/>
      <c r="G9" s="41">
        <v>-538487904373</v>
      </c>
      <c r="H9" s="41"/>
      <c r="I9" s="41">
        <f t="shared" ref="I9:I36" si="0">E9+G9</f>
        <v>43962875456</v>
      </c>
      <c r="J9" s="41"/>
      <c r="K9" s="41">
        <v>623791922</v>
      </c>
      <c r="L9" s="41"/>
      <c r="M9" s="41">
        <v>582450779829</v>
      </c>
      <c r="N9" s="41"/>
      <c r="O9" s="41">
        <v>-551433052996</v>
      </c>
      <c r="P9" s="41"/>
      <c r="Q9" s="41">
        <f t="shared" ref="Q9:Q36" si="1">M9+O9</f>
        <v>31017726833</v>
      </c>
    </row>
    <row r="10" spans="1:17" ht="39.75" customHeight="1">
      <c r="A10" s="110" t="s">
        <v>26</v>
      </c>
      <c r="B10" s="110"/>
      <c r="C10" s="41">
        <v>699176116</v>
      </c>
      <c r="D10" s="41"/>
      <c r="E10" s="41">
        <v>1110034375400</v>
      </c>
      <c r="F10" s="41"/>
      <c r="G10" s="41">
        <v>-1138366753422</v>
      </c>
      <c r="H10" s="41"/>
      <c r="I10" s="41">
        <f t="shared" si="0"/>
        <v>-28332378022</v>
      </c>
      <c r="J10" s="41"/>
      <c r="K10" s="41">
        <v>699176116</v>
      </c>
      <c r="L10" s="41"/>
      <c r="M10" s="41">
        <v>1110034375400</v>
      </c>
      <c r="N10" s="41"/>
      <c r="O10" s="41">
        <v>-1095811259974</v>
      </c>
      <c r="P10" s="41"/>
      <c r="Q10" s="41">
        <f t="shared" si="1"/>
        <v>14223115426</v>
      </c>
    </row>
    <row r="11" spans="1:17" ht="39.75" customHeight="1">
      <c r="A11" s="110" t="s">
        <v>326</v>
      </c>
      <c r="B11" s="110"/>
      <c r="C11" s="41">
        <v>750000</v>
      </c>
      <c r="D11" s="41"/>
      <c r="E11" s="41">
        <v>6757358700</v>
      </c>
      <c r="F11" s="41"/>
      <c r="G11" s="41">
        <v>-6556424025</v>
      </c>
      <c r="H11" s="41"/>
      <c r="I11" s="41">
        <f t="shared" si="0"/>
        <v>200934675</v>
      </c>
      <c r="J11" s="41"/>
      <c r="K11" s="41">
        <v>750000</v>
      </c>
      <c r="L11" s="41"/>
      <c r="M11" s="41">
        <v>6757358700</v>
      </c>
      <c r="N11" s="41"/>
      <c r="O11" s="41">
        <v>-6178292328</v>
      </c>
      <c r="P11" s="41"/>
      <c r="Q11" s="41">
        <f t="shared" si="1"/>
        <v>579066372</v>
      </c>
    </row>
    <row r="12" spans="1:17" ht="39.75" customHeight="1">
      <c r="A12" s="110" t="s">
        <v>28</v>
      </c>
      <c r="B12" s="110"/>
      <c r="C12" s="41">
        <v>1500000</v>
      </c>
      <c r="D12" s="41"/>
      <c r="E12" s="41">
        <v>3107789640</v>
      </c>
      <c r="F12" s="41"/>
      <c r="G12" s="41">
        <v>-3107789640</v>
      </c>
      <c r="H12" s="41"/>
      <c r="I12" s="41">
        <f t="shared" si="0"/>
        <v>0</v>
      </c>
      <c r="J12" s="41"/>
      <c r="K12" s="41">
        <v>1500000</v>
      </c>
      <c r="L12" s="41"/>
      <c r="M12" s="41">
        <v>3107789640</v>
      </c>
      <c r="N12" s="41"/>
      <c r="O12" s="41">
        <v>-2669769789</v>
      </c>
      <c r="P12" s="41"/>
      <c r="Q12" s="41">
        <f t="shared" si="1"/>
        <v>438019851</v>
      </c>
    </row>
    <row r="13" spans="1:17" ht="39.75" customHeight="1">
      <c r="A13" s="110" t="s">
        <v>325</v>
      </c>
      <c r="B13" s="110"/>
      <c r="C13" s="41">
        <v>11000000</v>
      </c>
      <c r="D13" s="41"/>
      <c r="E13" s="41">
        <v>102928167100</v>
      </c>
      <c r="F13" s="41"/>
      <c r="G13" s="41">
        <v>-98780478500</v>
      </c>
      <c r="H13" s="41"/>
      <c r="I13" s="41">
        <f t="shared" si="0"/>
        <v>4147688600</v>
      </c>
      <c r="J13" s="41"/>
      <c r="K13" s="41">
        <v>11000000</v>
      </c>
      <c r="L13" s="41"/>
      <c r="M13" s="41">
        <v>102928167100</v>
      </c>
      <c r="N13" s="41"/>
      <c r="O13" s="41">
        <v>-103127386450</v>
      </c>
      <c r="P13" s="41"/>
      <c r="Q13" s="41">
        <f t="shared" si="1"/>
        <v>-199219350</v>
      </c>
    </row>
    <row r="14" spans="1:17" ht="39.75" customHeight="1">
      <c r="A14" s="110" t="s">
        <v>215</v>
      </c>
      <c r="B14" s="110"/>
      <c r="C14" s="41">
        <v>562500</v>
      </c>
      <c r="D14" s="41"/>
      <c r="E14" s="41">
        <v>4537774745</v>
      </c>
      <c r="F14" s="41"/>
      <c r="G14" s="41">
        <v>-4632660564</v>
      </c>
      <c r="H14" s="41"/>
      <c r="I14" s="41">
        <f t="shared" si="0"/>
        <v>-94885819</v>
      </c>
      <c r="J14" s="41"/>
      <c r="K14" s="41">
        <v>562500</v>
      </c>
      <c r="L14" s="41"/>
      <c r="M14" s="41">
        <v>4537774745</v>
      </c>
      <c r="N14" s="41"/>
      <c r="O14" s="41">
        <v>-5067096750</v>
      </c>
      <c r="P14" s="41"/>
      <c r="Q14" s="41">
        <f t="shared" si="1"/>
        <v>-529322005</v>
      </c>
    </row>
    <row r="15" spans="1:17" ht="39.75" customHeight="1">
      <c r="A15" s="110" t="s">
        <v>317</v>
      </c>
      <c r="B15" s="110"/>
      <c r="C15" s="41">
        <v>313258</v>
      </c>
      <c r="D15" s="41"/>
      <c r="E15" s="41">
        <v>4954734065</v>
      </c>
      <c r="F15" s="41"/>
      <c r="G15" s="41">
        <v>100051092098</v>
      </c>
      <c r="H15" s="41"/>
      <c r="I15" s="41">
        <f t="shared" si="0"/>
        <v>105005826163</v>
      </c>
      <c r="J15" s="41"/>
      <c r="K15" s="41">
        <v>313258</v>
      </c>
      <c r="L15" s="41"/>
      <c r="M15" s="41">
        <v>4954734065</v>
      </c>
      <c r="N15" s="41"/>
      <c r="O15" s="41">
        <v>-7604785339</v>
      </c>
      <c r="P15" s="41"/>
      <c r="Q15" s="41">
        <f t="shared" si="1"/>
        <v>-2650051274</v>
      </c>
    </row>
    <row r="16" spans="1:17" ht="39.75" customHeight="1">
      <c r="A16" s="110" t="s">
        <v>376</v>
      </c>
      <c r="B16" s="110"/>
      <c r="C16" s="41">
        <v>9023445</v>
      </c>
      <c r="D16" s="41"/>
      <c r="E16" s="41">
        <v>7243538262</v>
      </c>
      <c r="F16" s="41"/>
      <c r="G16" s="41">
        <v>-10911947097</v>
      </c>
      <c r="H16" s="41"/>
      <c r="I16" s="41">
        <f t="shared" si="0"/>
        <v>-3668408835</v>
      </c>
      <c r="J16" s="41"/>
      <c r="K16" s="41">
        <v>9023445</v>
      </c>
      <c r="L16" s="41"/>
      <c r="M16" s="41">
        <v>7243538262</v>
      </c>
      <c r="N16" s="41"/>
      <c r="O16" s="41">
        <v>-10911947097</v>
      </c>
      <c r="P16" s="41"/>
      <c r="Q16" s="41">
        <f t="shared" si="1"/>
        <v>-3668408835</v>
      </c>
    </row>
    <row r="17" spans="1:17" ht="39.75" customHeight="1">
      <c r="A17" s="110" t="s">
        <v>22</v>
      </c>
      <c r="B17" s="110"/>
      <c r="C17" s="41">
        <v>187964000</v>
      </c>
      <c r="D17" s="41"/>
      <c r="E17" s="41">
        <v>65465374440</v>
      </c>
      <c r="F17" s="41"/>
      <c r="G17" s="41">
        <v>-61916916639</v>
      </c>
      <c r="H17" s="41"/>
      <c r="I17" s="41">
        <f t="shared" si="0"/>
        <v>3548457801</v>
      </c>
      <c r="J17" s="41"/>
      <c r="K17" s="41">
        <v>187964000</v>
      </c>
      <c r="L17" s="41"/>
      <c r="M17" s="41">
        <v>65465374440</v>
      </c>
      <c r="N17" s="41"/>
      <c r="O17" s="41">
        <v>-71028467228</v>
      </c>
      <c r="P17" s="41"/>
      <c r="Q17" s="41">
        <f t="shared" si="1"/>
        <v>-5563092788</v>
      </c>
    </row>
    <row r="18" spans="1:17" ht="39.75" customHeight="1">
      <c r="A18" s="110" t="s">
        <v>25</v>
      </c>
      <c r="B18" s="110"/>
      <c r="C18" s="41">
        <v>53979476</v>
      </c>
      <c r="D18" s="41"/>
      <c r="E18" s="41">
        <v>123193093699</v>
      </c>
      <c r="F18" s="41"/>
      <c r="G18" s="41">
        <v>-123193093699</v>
      </c>
      <c r="H18" s="41"/>
      <c r="I18" s="41">
        <f t="shared" si="0"/>
        <v>0</v>
      </c>
      <c r="J18" s="41"/>
      <c r="K18" s="41">
        <v>53979476</v>
      </c>
      <c r="L18" s="41"/>
      <c r="M18" s="41">
        <v>123193093699</v>
      </c>
      <c r="N18" s="41"/>
      <c r="O18" s="41">
        <v>-130805635732</v>
      </c>
      <c r="P18" s="41"/>
      <c r="Q18" s="41">
        <f t="shared" si="1"/>
        <v>-7612542033</v>
      </c>
    </row>
    <row r="19" spans="1:17" ht="39.75" customHeight="1">
      <c r="A19" s="110" t="s">
        <v>320</v>
      </c>
      <c r="B19" s="110"/>
      <c r="C19" s="41">
        <v>18101872</v>
      </c>
      <c r="D19" s="41"/>
      <c r="E19" s="41">
        <v>41887254647</v>
      </c>
      <c r="F19" s="41"/>
      <c r="G19" s="41">
        <v>-52341106362</v>
      </c>
      <c r="H19" s="41"/>
      <c r="I19" s="41">
        <f t="shared" si="0"/>
        <v>-10453851715</v>
      </c>
      <c r="J19" s="41"/>
      <c r="K19" s="41">
        <v>18101872</v>
      </c>
      <c r="L19" s="41"/>
      <c r="M19" s="41">
        <v>41887254647</v>
      </c>
      <c r="N19" s="41"/>
      <c r="O19" s="41">
        <v>-52568637193</v>
      </c>
      <c r="P19" s="41"/>
      <c r="Q19" s="41">
        <f t="shared" si="1"/>
        <v>-10681382546</v>
      </c>
    </row>
    <row r="20" spans="1:17" ht="39.75" customHeight="1">
      <c r="A20" s="110" t="s">
        <v>15</v>
      </c>
      <c r="B20" s="110"/>
      <c r="C20" s="41">
        <v>989345917</v>
      </c>
      <c r="D20" s="41"/>
      <c r="E20" s="41">
        <v>482995550350</v>
      </c>
      <c r="F20" s="41"/>
      <c r="G20" s="41">
        <v>-494781373447</v>
      </c>
      <c r="H20" s="41"/>
      <c r="I20" s="41">
        <f t="shared" si="0"/>
        <v>-11785823097</v>
      </c>
      <c r="J20" s="41"/>
      <c r="K20" s="41">
        <v>989345917</v>
      </c>
      <c r="L20" s="41"/>
      <c r="M20" s="41">
        <v>482995550350</v>
      </c>
      <c r="N20" s="41"/>
      <c r="O20" s="41">
        <v>-494116549034</v>
      </c>
      <c r="P20" s="41"/>
      <c r="Q20" s="41">
        <f t="shared" si="1"/>
        <v>-11120998684</v>
      </c>
    </row>
    <row r="21" spans="1:17" ht="39.75" customHeight="1">
      <c r="A21" s="110" t="s">
        <v>267</v>
      </c>
      <c r="B21" s="110"/>
      <c r="C21" s="41">
        <v>38186583</v>
      </c>
      <c r="D21" s="41"/>
      <c r="E21" s="41">
        <v>117171825232</v>
      </c>
      <c r="F21" s="41"/>
      <c r="G21" s="41">
        <v>-117171825232</v>
      </c>
      <c r="H21" s="41"/>
      <c r="I21" s="41">
        <f t="shared" si="0"/>
        <v>0</v>
      </c>
      <c r="J21" s="41"/>
      <c r="K21" s="41">
        <v>38186583</v>
      </c>
      <c r="L21" s="41"/>
      <c r="M21" s="41">
        <v>117171825232</v>
      </c>
      <c r="N21" s="41"/>
      <c r="O21" s="41">
        <v>-138877536864</v>
      </c>
      <c r="P21" s="41"/>
      <c r="Q21" s="41">
        <f t="shared" si="1"/>
        <v>-21705711632</v>
      </c>
    </row>
    <row r="22" spans="1:17" ht="39.75" customHeight="1">
      <c r="A22" s="110" t="s">
        <v>23</v>
      </c>
      <c r="B22" s="110"/>
      <c r="C22" s="41">
        <v>187030201</v>
      </c>
      <c r="D22" s="41"/>
      <c r="E22" s="41">
        <v>92977813235</v>
      </c>
      <c r="F22" s="41"/>
      <c r="G22" s="41">
        <v>-90379630830</v>
      </c>
      <c r="H22" s="41"/>
      <c r="I22" s="41">
        <f t="shared" si="0"/>
        <v>2598182405</v>
      </c>
      <c r="J22" s="41"/>
      <c r="K22" s="41">
        <v>187030201</v>
      </c>
      <c r="L22" s="41"/>
      <c r="M22" s="41">
        <v>92977813235</v>
      </c>
      <c r="N22" s="41"/>
      <c r="O22" s="41">
        <v>-115550564737</v>
      </c>
      <c r="P22" s="41"/>
      <c r="Q22" s="41">
        <f t="shared" si="1"/>
        <v>-22572751502</v>
      </c>
    </row>
    <row r="23" spans="1:17" ht="39.75" customHeight="1">
      <c r="A23" s="110" t="s">
        <v>324</v>
      </c>
      <c r="B23" s="110"/>
      <c r="C23" s="41">
        <v>15600000</v>
      </c>
      <c r="D23" s="41"/>
      <c r="E23" s="41">
        <v>107427119280</v>
      </c>
      <c r="F23" s="41"/>
      <c r="G23" s="41">
        <v>-107427119280</v>
      </c>
      <c r="H23" s="41"/>
      <c r="I23" s="41">
        <f t="shared" si="0"/>
        <v>0</v>
      </c>
      <c r="J23" s="41"/>
      <c r="K23" s="41">
        <v>15600000</v>
      </c>
      <c r="L23" s="41"/>
      <c r="M23" s="41">
        <v>107427119280</v>
      </c>
      <c r="N23" s="41"/>
      <c r="O23" s="41">
        <v>-130654526325</v>
      </c>
      <c r="P23" s="41"/>
      <c r="Q23" s="41">
        <f t="shared" si="1"/>
        <v>-23227407045</v>
      </c>
    </row>
    <row r="24" spans="1:17" ht="39.75" customHeight="1">
      <c r="A24" s="110" t="s">
        <v>21</v>
      </c>
      <c r="B24" s="110"/>
      <c r="C24" s="41">
        <v>311121080</v>
      </c>
      <c r="D24" s="41"/>
      <c r="E24" s="41">
        <v>138304819098</v>
      </c>
      <c r="F24" s="41"/>
      <c r="G24" s="41">
        <v>-130585511723</v>
      </c>
      <c r="H24" s="41"/>
      <c r="I24" s="41">
        <f t="shared" si="0"/>
        <v>7719307375</v>
      </c>
      <c r="J24" s="41"/>
      <c r="K24" s="41">
        <v>311121080</v>
      </c>
      <c r="L24" s="41"/>
      <c r="M24" s="41">
        <v>138304819098</v>
      </c>
      <c r="N24" s="41"/>
      <c r="O24" s="41">
        <v>-161799567781</v>
      </c>
      <c r="P24" s="41"/>
      <c r="Q24" s="41">
        <f t="shared" si="1"/>
        <v>-23494748683</v>
      </c>
    </row>
    <row r="25" spans="1:17" ht="39.75" customHeight="1">
      <c r="A25" s="110" t="s">
        <v>90</v>
      </c>
      <c r="B25" s="110"/>
      <c r="C25" s="41">
        <v>69495148</v>
      </c>
      <c r="D25" s="41"/>
      <c r="E25" s="41">
        <v>357202183624</v>
      </c>
      <c r="F25" s="41"/>
      <c r="G25" s="41">
        <v>-334755092360</v>
      </c>
      <c r="H25" s="41"/>
      <c r="I25" s="41">
        <f t="shared" si="0"/>
        <v>22447091264</v>
      </c>
      <c r="J25" s="41"/>
      <c r="K25" s="41">
        <v>69495148</v>
      </c>
      <c r="L25" s="41"/>
      <c r="M25" s="41">
        <v>357202183624</v>
      </c>
      <c r="N25" s="41"/>
      <c r="O25" s="41">
        <v>-395836398713</v>
      </c>
      <c r="P25" s="41"/>
      <c r="Q25" s="41">
        <f t="shared" si="1"/>
        <v>-38634215089</v>
      </c>
    </row>
    <row r="26" spans="1:17" ht="39.75" customHeight="1">
      <c r="A26" s="110" t="s">
        <v>265</v>
      </c>
      <c r="B26" s="110"/>
      <c r="C26" s="41">
        <v>12279141</v>
      </c>
      <c r="D26" s="41"/>
      <c r="E26" s="41">
        <v>102347475219</v>
      </c>
      <c r="F26" s="41"/>
      <c r="G26" s="41">
        <v>-127934344024</v>
      </c>
      <c r="H26" s="41"/>
      <c r="I26" s="41">
        <f t="shared" si="0"/>
        <v>-25586868805</v>
      </c>
      <c r="J26" s="41"/>
      <c r="K26" s="41">
        <v>12279141</v>
      </c>
      <c r="L26" s="41"/>
      <c r="M26" s="41">
        <v>102347475219</v>
      </c>
      <c r="N26" s="41"/>
      <c r="O26" s="41">
        <v>-143657598326</v>
      </c>
      <c r="P26" s="41"/>
      <c r="Q26" s="41">
        <f t="shared" si="1"/>
        <v>-41310123107</v>
      </c>
    </row>
    <row r="27" spans="1:17" ht="39.75" customHeight="1">
      <c r="A27" s="110" t="s">
        <v>17</v>
      </c>
      <c r="B27" s="110"/>
      <c r="C27" s="41">
        <v>694992566</v>
      </c>
      <c r="D27" s="41"/>
      <c r="E27" s="41">
        <v>317914946071</v>
      </c>
      <c r="F27" s="41"/>
      <c r="G27" s="41">
        <v>-326857231239</v>
      </c>
      <c r="H27" s="41"/>
      <c r="I27" s="41">
        <f t="shared" si="0"/>
        <v>-8942285168</v>
      </c>
      <c r="J27" s="41"/>
      <c r="K27" s="41">
        <v>694992566</v>
      </c>
      <c r="L27" s="41"/>
      <c r="M27" s="41">
        <v>317914946071</v>
      </c>
      <c r="N27" s="41"/>
      <c r="O27" s="41">
        <v>-375948736190</v>
      </c>
      <c r="P27" s="41"/>
      <c r="Q27" s="41">
        <f t="shared" si="1"/>
        <v>-58033790119</v>
      </c>
    </row>
    <row r="28" spans="1:17" ht="39.75" customHeight="1">
      <c r="A28" s="110" t="s">
        <v>316</v>
      </c>
      <c r="B28" s="110"/>
      <c r="C28" s="41">
        <v>162422015</v>
      </c>
      <c r="D28" s="41"/>
      <c r="E28" s="41">
        <v>291550185522</v>
      </c>
      <c r="F28" s="41"/>
      <c r="G28" s="41">
        <v>-261222153658</v>
      </c>
      <c r="H28" s="41"/>
      <c r="I28" s="41">
        <f t="shared" si="0"/>
        <v>30328031864</v>
      </c>
      <c r="J28" s="41"/>
      <c r="K28" s="41">
        <v>162422015</v>
      </c>
      <c r="L28" s="41"/>
      <c r="M28" s="41">
        <v>291550185522</v>
      </c>
      <c r="N28" s="41"/>
      <c r="O28" s="41">
        <v>-358837068786</v>
      </c>
      <c r="P28" s="41"/>
      <c r="Q28" s="41">
        <f t="shared" si="1"/>
        <v>-67286883264</v>
      </c>
    </row>
    <row r="29" spans="1:17" ht="39.75" customHeight="1">
      <c r="A29" s="110" t="s">
        <v>318</v>
      </c>
      <c r="B29" s="110"/>
      <c r="C29" s="41">
        <v>5010500</v>
      </c>
      <c r="D29" s="41"/>
      <c r="E29" s="41">
        <v>241548417084</v>
      </c>
      <c r="F29" s="41"/>
      <c r="G29" s="41">
        <v>-301935521354</v>
      </c>
      <c r="H29" s="41"/>
      <c r="I29" s="41">
        <f t="shared" si="0"/>
        <v>-60387104270</v>
      </c>
      <c r="J29" s="41"/>
      <c r="K29" s="41">
        <v>5010500</v>
      </c>
      <c r="L29" s="41"/>
      <c r="M29" s="41">
        <v>241548417084</v>
      </c>
      <c r="N29" s="41"/>
      <c r="O29" s="41">
        <v>-316896117605</v>
      </c>
      <c r="P29" s="41"/>
      <c r="Q29" s="41">
        <f t="shared" si="1"/>
        <v>-75347700521</v>
      </c>
    </row>
    <row r="30" spans="1:17" ht="39.75" customHeight="1">
      <c r="A30" s="110" t="s">
        <v>319</v>
      </c>
      <c r="B30" s="110"/>
      <c r="C30" s="41">
        <v>60000000</v>
      </c>
      <c r="D30" s="41"/>
      <c r="E30" s="41">
        <v>246658476600</v>
      </c>
      <c r="F30" s="41"/>
      <c r="G30" s="41">
        <v>-252612096600</v>
      </c>
      <c r="H30" s="41"/>
      <c r="I30" s="41">
        <f t="shared" si="0"/>
        <v>-5953620000</v>
      </c>
      <c r="J30" s="41"/>
      <c r="K30" s="41">
        <v>60000000</v>
      </c>
      <c r="L30" s="41"/>
      <c r="M30" s="41">
        <v>246658476600</v>
      </c>
      <c r="N30" s="41"/>
      <c r="O30" s="41">
        <v>-325998513249</v>
      </c>
      <c r="P30" s="41"/>
      <c r="Q30" s="41">
        <f t="shared" si="1"/>
        <v>-79340036649</v>
      </c>
    </row>
    <row r="31" spans="1:17" ht="39.75" customHeight="1">
      <c r="A31" s="110" t="s">
        <v>264</v>
      </c>
      <c r="B31" s="110"/>
      <c r="C31" s="41">
        <v>11489738</v>
      </c>
      <c r="D31" s="41"/>
      <c r="E31" s="41">
        <v>246351129608</v>
      </c>
      <c r="F31" s="41"/>
      <c r="G31" s="41">
        <v>-307938912008</v>
      </c>
      <c r="H31" s="41"/>
      <c r="I31" s="41">
        <f t="shared" si="0"/>
        <v>-61587782400</v>
      </c>
      <c r="J31" s="41"/>
      <c r="K31" s="41">
        <v>11489738</v>
      </c>
      <c r="L31" s="41"/>
      <c r="M31" s="41">
        <v>246351129608</v>
      </c>
      <c r="N31" s="41"/>
      <c r="O31" s="41">
        <v>-337466301541</v>
      </c>
      <c r="P31" s="41"/>
      <c r="Q31" s="41">
        <f t="shared" si="1"/>
        <v>-91115171933</v>
      </c>
    </row>
    <row r="32" spans="1:17" ht="39.75" customHeight="1">
      <c r="A32" s="110" t="s">
        <v>266</v>
      </c>
      <c r="B32" s="110"/>
      <c r="C32" s="41">
        <v>10721881</v>
      </c>
      <c r="D32" s="41"/>
      <c r="E32" s="41">
        <v>161457477054</v>
      </c>
      <c r="F32" s="41"/>
      <c r="G32" s="41">
        <v>-201821846316</v>
      </c>
      <c r="H32" s="41"/>
      <c r="I32" s="41">
        <f t="shared" si="0"/>
        <v>-40364369262</v>
      </c>
      <c r="J32" s="41"/>
      <c r="K32" s="41">
        <v>10721881</v>
      </c>
      <c r="L32" s="41"/>
      <c r="M32" s="41">
        <v>161457477054</v>
      </c>
      <c r="N32" s="41"/>
      <c r="O32" s="41">
        <v>-256485163157</v>
      </c>
      <c r="P32" s="41"/>
      <c r="Q32" s="41">
        <f t="shared" si="1"/>
        <v>-95027686103</v>
      </c>
    </row>
    <row r="33" spans="1:17" ht="39.75" customHeight="1">
      <c r="A33" s="110" t="s">
        <v>16</v>
      </c>
      <c r="B33" s="110"/>
      <c r="C33" s="41">
        <v>1579759288</v>
      </c>
      <c r="D33" s="41"/>
      <c r="E33" s="41">
        <v>606640978751</v>
      </c>
      <c r="F33" s="41"/>
      <c r="G33" s="41">
        <v>-585365234951</v>
      </c>
      <c r="H33" s="41"/>
      <c r="I33" s="41">
        <f t="shared" si="0"/>
        <v>21275743800</v>
      </c>
      <c r="J33" s="41"/>
      <c r="K33" s="41">
        <v>1579759288</v>
      </c>
      <c r="L33" s="41"/>
      <c r="M33" s="41">
        <v>606640978751</v>
      </c>
      <c r="N33" s="41"/>
      <c r="O33" s="41">
        <v>-722487458161</v>
      </c>
      <c r="P33" s="41"/>
      <c r="Q33" s="41">
        <f t="shared" si="1"/>
        <v>-115846479410</v>
      </c>
    </row>
    <row r="34" spans="1:17" ht="39.75" customHeight="1">
      <c r="A34" s="110" t="s">
        <v>314</v>
      </c>
      <c r="B34" s="110"/>
      <c r="C34" s="41">
        <v>38736793</v>
      </c>
      <c r="D34" s="41"/>
      <c r="E34" s="41">
        <v>417583452863</v>
      </c>
      <c r="F34" s="41"/>
      <c r="G34" s="41">
        <v>-521979316078</v>
      </c>
      <c r="H34" s="41"/>
      <c r="I34" s="41">
        <f t="shared" si="0"/>
        <v>-104395863215</v>
      </c>
      <c r="J34" s="41"/>
      <c r="K34" s="41">
        <v>38736793</v>
      </c>
      <c r="L34" s="41"/>
      <c r="M34" s="41">
        <v>417583452863</v>
      </c>
      <c r="N34" s="41"/>
      <c r="O34" s="41">
        <v>-602367634496</v>
      </c>
      <c r="P34" s="41"/>
      <c r="Q34" s="41">
        <f t="shared" si="1"/>
        <v>-184784181633</v>
      </c>
    </row>
    <row r="35" spans="1:17" ht="39.75" customHeight="1">
      <c r="A35" s="110" t="s">
        <v>315</v>
      </c>
      <c r="B35" s="110"/>
      <c r="C35" s="41">
        <v>54901007</v>
      </c>
      <c r="D35" s="41"/>
      <c r="E35" s="41">
        <v>567973263228</v>
      </c>
      <c r="F35" s="41"/>
      <c r="G35" s="41">
        <v>-709939255660</v>
      </c>
      <c r="H35" s="41"/>
      <c r="I35" s="41">
        <f t="shared" si="0"/>
        <v>-141965992432</v>
      </c>
      <c r="J35" s="41"/>
      <c r="K35" s="41">
        <v>54901007</v>
      </c>
      <c r="L35" s="41"/>
      <c r="M35" s="41">
        <v>567973263228</v>
      </c>
      <c r="N35" s="41"/>
      <c r="O35" s="41">
        <v>-802417964329</v>
      </c>
      <c r="P35" s="41"/>
      <c r="Q35" s="41">
        <f t="shared" si="1"/>
        <v>-234444701101</v>
      </c>
    </row>
    <row r="36" spans="1:17" ht="39.75" customHeight="1" thickBot="1">
      <c r="A36" s="110" t="s">
        <v>18</v>
      </c>
      <c r="B36" s="110"/>
      <c r="C36" s="41">
        <v>239664626</v>
      </c>
      <c r="D36" s="41"/>
      <c r="E36" s="41">
        <v>372413620882</v>
      </c>
      <c r="F36" s="41"/>
      <c r="G36" s="41">
        <v>-620707803175</v>
      </c>
      <c r="H36" s="41"/>
      <c r="I36" s="41">
        <f t="shared" si="0"/>
        <v>-248294182293</v>
      </c>
      <c r="J36" s="41"/>
      <c r="K36" s="41">
        <v>239664626</v>
      </c>
      <c r="L36" s="41"/>
      <c r="M36" s="41">
        <v>372413620882</v>
      </c>
      <c r="N36" s="41"/>
      <c r="O36" s="41">
        <v>-713163379177</v>
      </c>
      <c r="P36" s="41"/>
      <c r="Q36" s="41">
        <f t="shared" si="1"/>
        <v>-340749758295</v>
      </c>
    </row>
    <row r="37" spans="1:17" ht="39.75" customHeight="1" thickBot="1">
      <c r="A37" s="104"/>
      <c r="B37" s="104"/>
      <c r="C37" s="109">
        <f>SUM(C9:C36)</f>
        <v>6086919073</v>
      </c>
      <c r="D37" s="37"/>
      <c r="E37" s="109">
        <f>SUM(E9:E36)</f>
        <v>6921078974228</v>
      </c>
      <c r="F37" s="37"/>
      <c r="G37" s="109">
        <f>SUM(G9:G36)</f>
        <v>-7431658250158</v>
      </c>
      <c r="H37" s="37"/>
      <c r="I37" s="109">
        <f>SUM(I9:I36)</f>
        <v>-510579275930</v>
      </c>
      <c r="J37" s="37"/>
      <c r="K37" s="109">
        <f>SUM(K9:K36)</f>
        <v>6086919073</v>
      </c>
      <c r="L37" s="37"/>
      <c r="M37" s="109">
        <f>SUM(M9:M36)</f>
        <v>6921078974228</v>
      </c>
      <c r="N37" s="37"/>
      <c r="O37" s="109">
        <f>SUM(O9:O36)</f>
        <v>-8429767409347</v>
      </c>
      <c r="P37" s="37"/>
      <c r="Q37" s="109">
        <f>SUM(Q9:Q36)</f>
        <v>-1508688435119</v>
      </c>
    </row>
    <row r="38" spans="1:17" ht="23.1" customHeight="1" thickTop="1">
      <c r="A38" s="23"/>
      <c r="B38" s="2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1:17" ht="39.75" customHeight="1">
      <c r="A39" s="243" t="s">
        <v>0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</row>
    <row r="40" spans="1:17" ht="39.75" customHeight="1">
      <c r="A40" s="243" t="s">
        <v>80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</row>
    <row r="41" spans="1:17" ht="39.75" customHeight="1">
      <c r="A41" s="243" t="str">
        <f>درآمدها!A3</f>
        <v>دوره یک ماهه منتهی به 31 اردیبهشت 1405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</row>
    <row r="42" spans="1:17" ht="39.75" customHeight="1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17" ht="39.75" customHeight="1">
      <c r="A43" s="242" t="s">
        <v>178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</row>
    <row r="44" spans="1:17" ht="39.75" customHeight="1">
      <c r="A44" s="35"/>
      <c r="B44" s="35"/>
      <c r="C44" s="220" t="s">
        <v>157</v>
      </c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</row>
    <row r="45" spans="1:17" ht="39.75" customHeight="1" thickBot="1">
      <c r="A45" s="112"/>
      <c r="B45" s="112"/>
      <c r="C45" s="210" t="str">
        <f>C7</f>
        <v>طی اردیبهشت ماه</v>
      </c>
      <c r="D45" s="210"/>
      <c r="E45" s="210"/>
      <c r="F45" s="210"/>
      <c r="G45" s="210"/>
      <c r="H45" s="210"/>
      <c r="I45" s="210"/>
      <c r="J45" s="113"/>
      <c r="K45" s="241" t="str">
        <f>K7</f>
        <v>از ابتدای سال مالی تا پایان اردیبهشت ماه</v>
      </c>
      <c r="L45" s="241"/>
      <c r="M45" s="241"/>
      <c r="N45" s="241"/>
      <c r="O45" s="241"/>
      <c r="P45" s="241"/>
      <c r="Q45" s="241"/>
    </row>
    <row r="46" spans="1:17" ht="39.75" customHeight="1" thickBot="1">
      <c r="A46" s="114" t="s">
        <v>81</v>
      </c>
      <c r="B46" s="114"/>
      <c r="C46" s="114" t="s">
        <v>6</v>
      </c>
      <c r="D46" s="37"/>
      <c r="E46" s="114" t="s">
        <v>8</v>
      </c>
      <c r="F46" s="37"/>
      <c r="G46" s="114" t="s">
        <v>93</v>
      </c>
      <c r="H46" s="37"/>
      <c r="I46" s="114" t="s">
        <v>146</v>
      </c>
      <c r="J46" s="108"/>
      <c r="K46" s="114" t="s">
        <v>6</v>
      </c>
      <c r="L46" s="37"/>
      <c r="M46" s="114" t="s">
        <v>8</v>
      </c>
      <c r="N46" s="37"/>
      <c r="O46" s="114" t="s">
        <v>93</v>
      </c>
      <c r="P46" s="37"/>
      <c r="Q46" s="114" t="s">
        <v>146</v>
      </c>
    </row>
    <row r="47" spans="1:17" ht="39.75" customHeight="1">
      <c r="A47" s="107" t="s">
        <v>401</v>
      </c>
      <c r="B47" s="107"/>
      <c r="C47" s="41">
        <v>0</v>
      </c>
      <c r="D47" s="41"/>
      <c r="E47" s="41">
        <v>0</v>
      </c>
      <c r="F47" s="41"/>
      <c r="G47" s="41">
        <v>2528248562</v>
      </c>
      <c r="H47" s="41"/>
      <c r="I47" s="41">
        <f t="shared" ref="I47:I64" si="2">E47+G47</f>
        <v>2528248562</v>
      </c>
      <c r="J47" s="41"/>
      <c r="K47" s="41">
        <v>0</v>
      </c>
      <c r="L47" s="41"/>
      <c r="M47" s="41">
        <v>0</v>
      </c>
      <c r="N47" s="41"/>
      <c r="O47" s="41">
        <v>0</v>
      </c>
      <c r="P47" s="41"/>
      <c r="Q47" s="41">
        <f t="shared" ref="Q47:Q64" si="3">M47+O47</f>
        <v>0</v>
      </c>
    </row>
    <row r="48" spans="1:17" ht="39.75" customHeight="1">
      <c r="A48" s="107" t="s">
        <v>402</v>
      </c>
      <c r="B48" s="107"/>
      <c r="C48" s="41">
        <v>0</v>
      </c>
      <c r="D48" s="41"/>
      <c r="E48" s="41">
        <v>0</v>
      </c>
      <c r="F48" s="41"/>
      <c r="G48" s="41">
        <v>394217790</v>
      </c>
      <c r="H48" s="41"/>
      <c r="I48" s="41">
        <f t="shared" si="2"/>
        <v>394217790</v>
      </c>
      <c r="J48" s="41"/>
      <c r="K48" s="41">
        <v>0</v>
      </c>
      <c r="L48" s="41"/>
      <c r="M48" s="41">
        <v>0</v>
      </c>
      <c r="N48" s="41"/>
      <c r="O48" s="41">
        <v>0</v>
      </c>
      <c r="P48" s="41"/>
      <c r="Q48" s="41">
        <f t="shared" si="3"/>
        <v>0</v>
      </c>
    </row>
    <row r="49" spans="1:17" ht="39.75" customHeight="1">
      <c r="A49" s="107" t="s">
        <v>392</v>
      </c>
      <c r="B49" s="107"/>
      <c r="C49" s="41">
        <v>0</v>
      </c>
      <c r="D49" s="41"/>
      <c r="E49" s="41">
        <v>0</v>
      </c>
      <c r="F49" s="41"/>
      <c r="G49" s="41">
        <v>10819528</v>
      </c>
      <c r="H49" s="41"/>
      <c r="I49" s="41">
        <f t="shared" si="2"/>
        <v>10819528</v>
      </c>
      <c r="J49" s="41"/>
      <c r="K49" s="41">
        <v>0</v>
      </c>
      <c r="L49" s="41"/>
      <c r="M49" s="41">
        <v>0</v>
      </c>
      <c r="N49" s="41"/>
      <c r="O49" s="41">
        <v>0</v>
      </c>
      <c r="P49" s="41"/>
      <c r="Q49" s="41">
        <f t="shared" si="3"/>
        <v>0</v>
      </c>
    </row>
    <row r="50" spans="1:17" ht="39.75" customHeight="1">
      <c r="A50" s="107" t="s">
        <v>400</v>
      </c>
      <c r="B50" s="107"/>
      <c r="C50" s="41">
        <v>0</v>
      </c>
      <c r="D50" s="41"/>
      <c r="E50" s="41">
        <v>0</v>
      </c>
      <c r="F50" s="41"/>
      <c r="G50" s="41">
        <v>4500000</v>
      </c>
      <c r="H50" s="41"/>
      <c r="I50" s="41">
        <f t="shared" si="2"/>
        <v>4500000</v>
      </c>
      <c r="J50" s="41"/>
      <c r="K50" s="41">
        <v>0</v>
      </c>
      <c r="L50" s="41"/>
      <c r="M50" s="41">
        <v>0</v>
      </c>
      <c r="N50" s="41"/>
      <c r="O50" s="41">
        <v>0</v>
      </c>
      <c r="P50" s="41"/>
      <c r="Q50" s="41">
        <f t="shared" si="3"/>
        <v>0</v>
      </c>
    </row>
    <row r="51" spans="1:17" ht="39.75" customHeight="1">
      <c r="A51" s="107" t="s">
        <v>394</v>
      </c>
      <c r="B51" s="107"/>
      <c r="C51" s="41">
        <v>0</v>
      </c>
      <c r="D51" s="41"/>
      <c r="E51" s="41">
        <v>0</v>
      </c>
      <c r="F51" s="41"/>
      <c r="G51" s="41">
        <v>-84711000</v>
      </c>
      <c r="H51" s="41"/>
      <c r="I51" s="41">
        <f t="shared" si="2"/>
        <v>-84711000</v>
      </c>
      <c r="J51" s="41"/>
      <c r="K51" s="41">
        <v>0</v>
      </c>
      <c r="L51" s="41"/>
      <c r="M51" s="41">
        <v>0</v>
      </c>
      <c r="N51" s="41"/>
      <c r="O51" s="41">
        <v>0</v>
      </c>
      <c r="P51" s="41"/>
      <c r="Q51" s="41">
        <f t="shared" si="3"/>
        <v>0</v>
      </c>
    </row>
    <row r="52" spans="1:17" ht="39.75" customHeight="1">
      <c r="A52" s="107" t="s">
        <v>393</v>
      </c>
      <c r="B52" s="107"/>
      <c r="C52" s="41">
        <v>0</v>
      </c>
      <c r="D52" s="41"/>
      <c r="E52" s="41">
        <v>0</v>
      </c>
      <c r="F52" s="41"/>
      <c r="G52" s="41">
        <v>-103530000</v>
      </c>
      <c r="H52" s="41"/>
      <c r="I52" s="41">
        <f t="shared" si="2"/>
        <v>-103530000</v>
      </c>
      <c r="J52" s="41"/>
      <c r="K52" s="41">
        <v>0</v>
      </c>
      <c r="L52" s="41"/>
      <c r="M52" s="41">
        <v>0</v>
      </c>
      <c r="N52" s="41"/>
      <c r="O52" s="41">
        <v>0</v>
      </c>
      <c r="P52" s="41"/>
      <c r="Q52" s="41">
        <f t="shared" si="3"/>
        <v>0</v>
      </c>
    </row>
    <row r="53" spans="1:17" ht="39.75" customHeight="1">
      <c r="A53" s="107" t="s">
        <v>406</v>
      </c>
      <c r="B53" s="107"/>
      <c r="C53" s="41">
        <v>0</v>
      </c>
      <c r="D53" s="41"/>
      <c r="E53" s="41">
        <v>0</v>
      </c>
      <c r="F53" s="41"/>
      <c r="G53" s="41">
        <v>-116000000</v>
      </c>
      <c r="H53" s="41"/>
      <c r="I53" s="41">
        <f t="shared" si="2"/>
        <v>-116000000</v>
      </c>
      <c r="J53" s="41"/>
      <c r="K53" s="41">
        <v>0</v>
      </c>
      <c r="L53" s="41"/>
      <c r="M53" s="41">
        <v>0</v>
      </c>
      <c r="N53" s="41"/>
      <c r="O53" s="41">
        <v>0</v>
      </c>
      <c r="P53" s="41"/>
      <c r="Q53" s="41">
        <f t="shared" si="3"/>
        <v>0</v>
      </c>
    </row>
    <row r="54" spans="1:17" ht="39.75" customHeight="1">
      <c r="A54" s="107" t="s">
        <v>408</v>
      </c>
      <c r="B54" s="107"/>
      <c r="C54" s="41">
        <v>0</v>
      </c>
      <c r="D54" s="41"/>
      <c r="E54" s="41">
        <v>0</v>
      </c>
      <c r="F54" s="41"/>
      <c r="G54" s="41">
        <v>-313333000</v>
      </c>
      <c r="H54" s="41"/>
      <c r="I54" s="41">
        <f t="shared" si="2"/>
        <v>-313333000</v>
      </c>
      <c r="J54" s="41"/>
      <c r="K54" s="41">
        <v>0</v>
      </c>
      <c r="L54" s="41"/>
      <c r="M54" s="41">
        <v>0</v>
      </c>
      <c r="N54" s="41"/>
      <c r="O54" s="41">
        <v>0</v>
      </c>
      <c r="P54" s="41"/>
      <c r="Q54" s="41">
        <f t="shared" si="3"/>
        <v>0</v>
      </c>
    </row>
    <row r="55" spans="1:17" ht="39.75" customHeight="1">
      <c r="A55" s="107" t="s">
        <v>395</v>
      </c>
      <c r="B55" s="107"/>
      <c r="C55" s="41">
        <v>0</v>
      </c>
      <c r="D55" s="41"/>
      <c r="E55" s="41">
        <v>0</v>
      </c>
      <c r="F55" s="41"/>
      <c r="G55" s="41">
        <v>-351542000</v>
      </c>
      <c r="H55" s="41"/>
      <c r="I55" s="41">
        <f t="shared" si="2"/>
        <v>-351542000</v>
      </c>
      <c r="J55" s="41"/>
      <c r="K55" s="41">
        <v>0</v>
      </c>
      <c r="L55" s="41"/>
      <c r="M55" s="41">
        <v>0</v>
      </c>
      <c r="N55" s="41"/>
      <c r="O55" s="41">
        <v>0</v>
      </c>
      <c r="P55" s="41"/>
      <c r="Q55" s="41">
        <f t="shared" si="3"/>
        <v>0</v>
      </c>
    </row>
    <row r="56" spans="1:17" ht="39.75" customHeight="1">
      <c r="A56" s="107" t="s">
        <v>399</v>
      </c>
      <c r="B56" s="107"/>
      <c r="C56" s="41">
        <v>0</v>
      </c>
      <c r="D56" s="41"/>
      <c r="E56" s="41">
        <v>0</v>
      </c>
      <c r="F56" s="41"/>
      <c r="G56" s="41">
        <v>-1185600000</v>
      </c>
      <c r="H56" s="41"/>
      <c r="I56" s="41">
        <f t="shared" si="2"/>
        <v>-1185600000</v>
      </c>
      <c r="J56" s="41"/>
      <c r="K56" s="41">
        <v>0</v>
      </c>
      <c r="L56" s="41"/>
      <c r="M56" s="41">
        <v>0</v>
      </c>
      <c r="N56" s="41"/>
      <c r="O56" s="41">
        <v>0</v>
      </c>
      <c r="P56" s="41"/>
      <c r="Q56" s="41">
        <f t="shared" si="3"/>
        <v>0</v>
      </c>
    </row>
    <row r="57" spans="1:17" ht="39.75" customHeight="1">
      <c r="A57" s="107" t="s">
        <v>404</v>
      </c>
      <c r="B57" s="107"/>
      <c r="C57" s="41">
        <v>0</v>
      </c>
      <c r="D57" s="41"/>
      <c r="E57" s="41">
        <v>0</v>
      </c>
      <c r="F57" s="41"/>
      <c r="G57" s="41">
        <v>-1589000000</v>
      </c>
      <c r="H57" s="41"/>
      <c r="I57" s="41">
        <f t="shared" si="2"/>
        <v>-1589000000</v>
      </c>
      <c r="J57" s="41"/>
      <c r="K57" s="41">
        <v>0</v>
      </c>
      <c r="L57" s="41"/>
      <c r="M57" s="41">
        <v>0</v>
      </c>
      <c r="N57" s="41"/>
      <c r="O57" s="41">
        <v>0</v>
      </c>
      <c r="P57" s="41"/>
      <c r="Q57" s="41">
        <f t="shared" si="3"/>
        <v>0</v>
      </c>
    </row>
    <row r="58" spans="1:17" ht="39.75" customHeight="1">
      <c r="A58" s="107" t="s">
        <v>398</v>
      </c>
      <c r="B58" s="107"/>
      <c r="C58" s="41">
        <v>0</v>
      </c>
      <c r="D58" s="41"/>
      <c r="E58" s="41">
        <v>0</v>
      </c>
      <c r="F58" s="41"/>
      <c r="G58" s="41">
        <v>-3863985000</v>
      </c>
      <c r="H58" s="41"/>
      <c r="I58" s="41">
        <f t="shared" si="2"/>
        <v>-3863985000</v>
      </c>
      <c r="J58" s="41"/>
      <c r="K58" s="41">
        <v>0</v>
      </c>
      <c r="L58" s="41"/>
      <c r="M58" s="41">
        <v>0</v>
      </c>
      <c r="N58" s="41"/>
      <c r="O58" s="41">
        <v>0</v>
      </c>
      <c r="P58" s="41"/>
      <c r="Q58" s="41">
        <f t="shared" si="3"/>
        <v>0</v>
      </c>
    </row>
    <row r="59" spans="1:17" ht="39.75" customHeight="1">
      <c r="A59" s="107" t="s">
        <v>405</v>
      </c>
      <c r="B59" s="107"/>
      <c r="C59" s="41">
        <v>0</v>
      </c>
      <c r="D59" s="41"/>
      <c r="E59" s="41">
        <v>0</v>
      </c>
      <c r="F59" s="41"/>
      <c r="G59" s="41">
        <v>-4360286350</v>
      </c>
      <c r="H59" s="41"/>
      <c r="I59" s="41">
        <f t="shared" si="2"/>
        <v>-4360286350</v>
      </c>
      <c r="J59" s="41"/>
      <c r="K59" s="41">
        <v>0</v>
      </c>
      <c r="L59" s="41"/>
      <c r="M59" s="41">
        <v>0</v>
      </c>
      <c r="N59" s="41"/>
      <c r="O59" s="41">
        <v>0</v>
      </c>
      <c r="P59" s="41"/>
      <c r="Q59" s="41">
        <f t="shared" si="3"/>
        <v>0</v>
      </c>
    </row>
    <row r="60" spans="1:17" ht="39.75" customHeight="1">
      <c r="A60" s="107" t="s">
        <v>409</v>
      </c>
      <c r="B60" s="107"/>
      <c r="C60" s="41">
        <v>0</v>
      </c>
      <c r="D60" s="41"/>
      <c r="E60" s="41">
        <v>0</v>
      </c>
      <c r="F60" s="41"/>
      <c r="G60" s="41">
        <v>-6386067000</v>
      </c>
      <c r="H60" s="41"/>
      <c r="I60" s="41">
        <f t="shared" si="2"/>
        <v>-6386067000</v>
      </c>
      <c r="J60" s="41"/>
      <c r="K60" s="41">
        <v>0</v>
      </c>
      <c r="L60" s="41"/>
      <c r="M60" s="41">
        <v>0</v>
      </c>
      <c r="N60" s="41"/>
      <c r="O60" s="41">
        <v>0</v>
      </c>
      <c r="P60" s="41"/>
      <c r="Q60" s="41">
        <f t="shared" si="3"/>
        <v>0</v>
      </c>
    </row>
    <row r="61" spans="1:17" ht="39.75" customHeight="1">
      <c r="A61" s="107" t="s">
        <v>403</v>
      </c>
      <c r="B61" s="107"/>
      <c r="C61" s="41">
        <v>0</v>
      </c>
      <c r="D61" s="41"/>
      <c r="E61" s="41">
        <v>0</v>
      </c>
      <c r="F61" s="41"/>
      <c r="G61" s="41">
        <v>-7441485714</v>
      </c>
      <c r="H61" s="41"/>
      <c r="I61" s="41">
        <f t="shared" si="2"/>
        <v>-7441485714</v>
      </c>
      <c r="J61" s="41"/>
      <c r="K61" s="41">
        <v>0</v>
      </c>
      <c r="L61" s="41"/>
      <c r="M61" s="41">
        <v>0</v>
      </c>
      <c r="N61" s="41"/>
      <c r="O61" s="41">
        <v>0</v>
      </c>
      <c r="P61" s="41"/>
      <c r="Q61" s="41">
        <f t="shared" si="3"/>
        <v>0</v>
      </c>
    </row>
    <row r="62" spans="1:17" ht="39.75" customHeight="1">
      <c r="A62" s="107" t="s">
        <v>407</v>
      </c>
      <c r="B62" s="107"/>
      <c r="C62" s="41">
        <v>0</v>
      </c>
      <c r="D62" s="41"/>
      <c r="E62" s="41">
        <v>0</v>
      </c>
      <c r="F62" s="41"/>
      <c r="G62" s="41">
        <v>-9811623000</v>
      </c>
      <c r="H62" s="41"/>
      <c r="I62" s="41">
        <f t="shared" si="2"/>
        <v>-9811623000</v>
      </c>
      <c r="J62" s="41"/>
      <c r="K62" s="41">
        <v>0</v>
      </c>
      <c r="L62" s="41"/>
      <c r="M62" s="41">
        <v>0</v>
      </c>
      <c r="N62" s="41"/>
      <c r="O62" s="41">
        <v>0</v>
      </c>
      <c r="P62" s="41"/>
      <c r="Q62" s="41">
        <f t="shared" si="3"/>
        <v>0</v>
      </c>
    </row>
    <row r="63" spans="1:17" ht="39.75" customHeight="1">
      <c r="A63" s="107" t="s">
        <v>396</v>
      </c>
      <c r="B63" s="107"/>
      <c r="C63" s="41">
        <v>0</v>
      </c>
      <c r="D63" s="41"/>
      <c r="E63" s="41">
        <v>0</v>
      </c>
      <c r="F63" s="41"/>
      <c r="G63" s="41">
        <v>-18886452000</v>
      </c>
      <c r="H63" s="41"/>
      <c r="I63" s="41">
        <f t="shared" si="2"/>
        <v>-18886452000</v>
      </c>
      <c r="J63" s="41"/>
      <c r="K63" s="41">
        <v>0</v>
      </c>
      <c r="L63" s="41"/>
      <c r="M63" s="41">
        <v>0</v>
      </c>
      <c r="N63" s="41"/>
      <c r="O63" s="41">
        <v>0</v>
      </c>
      <c r="P63" s="41"/>
      <c r="Q63" s="41">
        <f t="shared" si="3"/>
        <v>0</v>
      </c>
    </row>
    <row r="64" spans="1:17" ht="39.75" customHeight="1" thickBot="1">
      <c r="A64" s="107" t="s">
        <v>397</v>
      </c>
      <c r="B64" s="107"/>
      <c r="C64" s="41">
        <v>0</v>
      </c>
      <c r="D64" s="41"/>
      <c r="E64" s="41">
        <v>0</v>
      </c>
      <c r="F64" s="41"/>
      <c r="G64" s="41">
        <v>-24716434000</v>
      </c>
      <c r="H64" s="41"/>
      <c r="I64" s="41">
        <f t="shared" si="2"/>
        <v>-24716434000</v>
      </c>
      <c r="J64" s="41"/>
      <c r="K64" s="41">
        <v>0</v>
      </c>
      <c r="L64" s="41"/>
      <c r="M64" s="41">
        <v>0</v>
      </c>
      <c r="N64" s="41"/>
      <c r="O64" s="41">
        <v>0</v>
      </c>
      <c r="P64" s="41"/>
      <c r="Q64" s="41">
        <f t="shared" si="3"/>
        <v>0</v>
      </c>
    </row>
    <row r="65" spans="1:17" ht="39" customHeight="1" thickBot="1">
      <c r="A65" s="108"/>
      <c r="B65" s="108"/>
      <c r="C65" s="109">
        <f>SUM(C47:C64)</f>
        <v>0</v>
      </c>
      <c r="D65" s="37"/>
      <c r="E65" s="109">
        <f>SUM(E47:E64)</f>
        <v>0</v>
      </c>
      <c r="F65" s="37"/>
      <c r="G65" s="109">
        <f>SUM(G47:G64)</f>
        <v>-76272263184</v>
      </c>
      <c r="H65" s="37"/>
      <c r="I65" s="109">
        <f>SUM(I47:I64)</f>
        <v>-76272263184</v>
      </c>
      <c r="J65" s="37"/>
      <c r="K65" s="109">
        <f>SUM(K47:K64)</f>
        <v>0</v>
      </c>
      <c r="L65" s="37"/>
      <c r="M65" s="109">
        <f>SUM(M47:M64)</f>
        <v>0</v>
      </c>
      <c r="N65" s="37"/>
      <c r="O65" s="109">
        <f>SUM(O47:O64)</f>
        <v>0</v>
      </c>
      <c r="P65" s="37"/>
      <c r="Q65" s="109">
        <f>SUM(Q47:Q64)</f>
        <v>0</v>
      </c>
    </row>
    <row r="66" spans="1:17" ht="32.25" customHeight="1" thickTop="1">
      <c r="A66" s="23"/>
      <c r="B66" s="23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1:17" ht="39.75" customHeight="1">
      <c r="A67" s="243" t="s">
        <v>0</v>
      </c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</row>
    <row r="68" spans="1:17" ht="39.75" customHeight="1">
      <c r="A68" s="243" t="s">
        <v>80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</row>
    <row r="69" spans="1:17" ht="39.75" customHeight="1">
      <c r="A69" s="243" t="str">
        <f>درآمدها!A3</f>
        <v>دوره یک ماهه منتهی به 31 اردیبهشت 1405</v>
      </c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</row>
    <row r="70" spans="1:17" ht="39.75" customHeight="1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17" ht="39" customHeight="1">
      <c r="A71" s="242" t="s">
        <v>179</v>
      </c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</row>
    <row r="72" spans="1:17" ht="39" customHeight="1">
      <c r="A72" s="35"/>
      <c r="B72" s="35"/>
      <c r="C72" s="220" t="s">
        <v>157</v>
      </c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</row>
    <row r="73" spans="1:17" ht="39" customHeight="1" thickBot="1">
      <c r="A73" s="112"/>
      <c r="B73" s="112"/>
      <c r="C73" s="210" t="str">
        <f>C45</f>
        <v>طی اردیبهشت ماه</v>
      </c>
      <c r="D73" s="210"/>
      <c r="E73" s="210"/>
      <c r="F73" s="210"/>
      <c r="G73" s="210"/>
      <c r="H73" s="210"/>
      <c r="I73" s="210"/>
      <c r="J73" s="113"/>
      <c r="K73" s="241" t="str">
        <f>K45</f>
        <v>از ابتدای سال مالی تا پایان اردیبهشت ماه</v>
      </c>
      <c r="L73" s="241"/>
      <c r="M73" s="241"/>
      <c r="N73" s="241"/>
      <c r="O73" s="241"/>
      <c r="P73" s="241"/>
      <c r="Q73" s="241"/>
    </row>
    <row r="74" spans="1:17" ht="39" customHeight="1" thickBot="1">
      <c r="A74" s="114" t="s">
        <v>81</v>
      </c>
      <c r="B74" s="114"/>
      <c r="C74" s="114" t="s">
        <v>6</v>
      </c>
      <c r="D74" s="37"/>
      <c r="E74" s="114" t="s">
        <v>8</v>
      </c>
      <c r="F74" s="37"/>
      <c r="G74" s="114" t="s">
        <v>93</v>
      </c>
      <c r="H74" s="37"/>
      <c r="I74" s="114" t="s">
        <v>146</v>
      </c>
      <c r="J74" s="108"/>
      <c r="K74" s="114" t="s">
        <v>6</v>
      </c>
      <c r="L74" s="37"/>
      <c r="M74" s="114" t="s">
        <v>8</v>
      </c>
      <c r="N74" s="37"/>
      <c r="O74" s="114" t="s">
        <v>93</v>
      </c>
      <c r="P74" s="37"/>
      <c r="Q74" s="114" t="s">
        <v>146</v>
      </c>
    </row>
    <row r="75" spans="1:17" ht="39" customHeight="1" thickBot="1">
      <c r="A75" s="107" t="s">
        <v>327</v>
      </c>
      <c r="B75" s="107"/>
      <c r="C75" s="41">
        <v>39272</v>
      </c>
      <c r="D75" s="41"/>
      <c r="E75" s="41">
        <v>1000203248057</v>
      </c>
      <c r="F75" s="41"/>
      <c r="G75" s="41">
        <v>-886898068935</v>
      </c>
      <c r="H75" s="41"/>
      <c r="I75" s="41">
        <f>E75+G75</f>
        <v>113305179122</v>
      </c>
      <c r="J75" s="41"/>
      <c r="K75" s="41">
        <v>39272</v>
      </c>
      <c r="L75" s="41"/>
      <c r="M75" s="41">
        <v>1000203248057</v>
      </c>
      <c r="N75" s="41"/>
      <c r="O75" s="41">
        <v>-563621465133</v>
      </c>
      <c r="P75" s="41"/>
      <c r="Q75" s="41">
        <f>M75+O75</f>
        <v>436581782924</v>
      </c>
    </row>
    <row r="76" spans="1:17" ht="39.75" customHeight="1" thickBot="1">
      <c r="A76" s="107"/>
      <c r="B76" s="107"/>
      <c r="C76" s="109">
        <f>SUM(C75:C75)</f>
        <v>39272</v>
      </c>
      <c r="D76" s="37"/>
      <c r="E76" s="109">
        <f>SUM(E75:E75)</f>
        <v>1000203248057</v>
      </c>
      <c r="F76" s="37"/>
      <c r="G76" s="109">
        <f>SUM(G75:G75)</f>
        <v>-886898068935</v>
      </c>
      <c r="H76" s="37"/>
      <c r="I76" s="109">
        <f>SUM(I75:I75)</f>
        <v>113305179122</v>
      </c>
      <c r="J76" s="37"/>
      <c r="K76" s="109">
        <f>SUM(K75:K75)</f>
        <v>39272</v>
      </c>
      <c r="L76" s="37"/>
      <c r="M76" s="109">
        <f>SUM(M75:M75)</f>
        <v>1000203248057</v>
      </c>
      <c r="N76" s="37"/>
      <c r="O76" s="109">
        <f>SUM(O75:O75)</f>
        <v>-563621465133</v>
      </c>
      <c r="P76" s="37"/>
      <c r="Q76" s="109">
        <f>SUM(Q75:Q75)</f>
        <v>436581782924</v>
      </c>
    </row>
    <row r="77" spans="1:17" ht="39.75" customHeight="1" thickTop="1">
      <c r="A77" s="23"/>
      <c r="B77" s="23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 spans="1:17" ht="40.5" customHeight="1">
      <c r="A78" s="242" t="s">
        <v>229</v>
      </c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</row>
    <row r="79" spans="1:17" ht="40.5" customHeight="1">
      <c r="A79" s="35"/>
      <c r="B79" s="35"/>
      <c r="C79" s="220" t="s">
        <v>157</v>
      </c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</row>
    <row r="80" spans="1:17" ht="40.5" customHeight="1" thickBot="1">
      <c r="A80" s="112"/>
      <c r="B80" s="112"/>
      <c r="C80" s="210" t="str">
        <f>C73</f>
        <v>طی اردیبهشت ماه</v>
      </c>
      <c r="D80" s="210"/>
      <c r="E80" s="210"/>
      <c r="F80" s="210"/>
      <c r="G80" s="210"/>
      <c r="H80" s="210"/>
      <c r="I80" s="210"/>
      <c r="J80" s="113"/>
      <c r="K80" s="241" t="str">
        <f>K73</f>
        <v>از ابتدای سال مالی تا پایان اردیبهشت ماه</v>
      </c>
      <c r="L80" s="241"/>
      <c r="M80" s="241"/>
      <c r="N80" s="241"/>
      <c r="O80" s="241"/>
      <c r="P80" s="241"/>
      <c r="Q80" s="241"/>
    </row>
    <row r="81" spans="1:17" ht="40.5" customHeight="1" thickBot="1">
      <c r="A81" s="114" t="s">
        <v>81</v>
      </c>
      <c r="B81" s="114"/>
      <c r="C81" s="114" t="s">
        <v>6</v>
      </c>
      <c r="D81" s="37"/>
      <c r="E81" s="114" t="s">
        <v>8</v>
      </c>
      <c r="F81" s="37"/>
      <c r="G81" s="114" t="s">
        <v>93</v>
      </c>
      <c r="H81" s="37"/>
      <c r="I81" s="114" t="s">
        <v>146</v>
      </c>
      <c r="J81" s="108"/>
      <c r="K81" s="114" t="s">
        <v>6</v>
      </c>
      <c r="L81" s="37"/>
      <c r="M81" s="114" t="s">
        <v>8</v>
      </c>
      <c r="N81" s="37"/>
      <c r="O81" s="114" t="s">
        <v>93</v>
      </c>
      <c r="P81" s="37"/>
      <c r="Q81" s="114" t="s">
        <v>146</v>
      </c>
    </row>
    <row r="82" spans="1:17" ht="39.75" customHeight="1">
      <c r="A82" s="110" t="s">
        <v>41</v>
      </c>
      <c r="B82" s="110"/>
      <c r="C82" s="41">
        <v>200000</v>
      </c>
      <c r="D82" s="41"/>
      <c r="E82" s="41">
        <v>199891250000</v>
      </c>
      <c r="F82" s="41"/>
      <c r="G82" s="41">
        <v>-199891250000</v>
      </c>
      <c r="H82" s="41"/>
      <c r="I82" s="41">
        <f t="shared" ref="I82:I92" si="4">E82+G82</f>
        <v>0</v>
      </c>
      <c r="J82" s="41"/>
      <c r="K82" s="41">
        <v>200000</v>
      </c>
      <c r="L82" s="41"/>
      <c r="M82" s="41">
        <v>199891250000</v>
      </c>
      <c r="N82" s="41"/>
      <c r="O82" s="41">
        <v>-199963750000</v>
      </c>
      <c r="P82" s="41"/>
      <c r="Q82" s="41">
        <f t="shared" ref="Q82:Q92" si="5">M82+O82</f>
        <v>-72500000</v>
      </c>
    </row>
    <row r="83" spans="1:17" ht="39.75" customHeight="1">
      <c r="A83" s="110" t="s">
        <v>63</v>
      </c>
      <c r="B83" s="110"/>
      <c r="C83" s="41">
        <v>2000000</v>
      </c>
      <c r="D83" s="41"/>
      <c r="E83" s="41">
        <v>1999275065704</v>
      </c>
      <c r="F83" s="41"/>
      <c r="G83" s="41">
        <v>-1999275065704</v>
      </c>
      <c r="H83" s="41"/>
      <c r="I83" s="41">
        <f t="shared" si="4"/>
        <v>0</v>
      </c>
      <c r="J83" s="41"/>
      <c r="K83" s="41">
        <v>2000000</v>
      </c>
      <c r="L83" s="41"/>
      <c r="M83" s="41">
        <v>1999275065704</v>
      </c>
      <c r="N83" s="41"/>
      <c r="O83" s="41">
        <v>-2000000000000</v>
      </c>
      <c r="P83" s="41"/>
      <c r="Q83" s="41">
        <f t="shared" si="5"/>
        <v>-724934296</v>
      </c>
    </row>
    <row r="84" spans="1:17" ht="39.75" customHeight="1">
      <c r="A84" s="110" t="s">
        <v>378</v>
      </c>
      <c r="B84" s="110"/>
      <c r="C84" s="41">
        <v>4750000</v>
      </c>
      <c r="D84" s="41"/>
      <c r="E84" s="41">
        <v>4747417187500</v>
      </c>
      <c r="F84" s="41"/>
      <c r="G84" s="41">
        <v>-4750507656250</v>
      </c>
      <c r="H84" s="41"/>
      <c r="I84" s="41">
        <f t="shared" si="4"/>
        <v>-3090468750</v>
      </c>
      <c r="J84" s="41"/>
      <c r="K84" s="41">
        <v>4750000</v>
      </c>
      <c r="L84" s="41"/>
      <c r="M84" s="41">
        <v>4747417187500</v>
      </c>
      <c r="N84" s="41"/>
      <c r="O84" s="41">
        <v>-4750507656250</v>
      </c>
      <c r="P84" s="41"/>
      <c r="Q84" s="41">
        <f t="shared" si="5"/>
        <v>-3090468750</v>
      </c>
    </row>
    <row r="85" spans="1:17" ht="39.75" customHeight="1">
      <c r="A85" s="110" t="s">
        <v>377</v>
      </c>
      <c r="B85" s="110"/>
      <c r="C85" s="41">
        <v>6000000</v>
      </c>
      <c r="D85" s="41"/>
      <c r="E85" s="41">
        <v>6043165526250</v>
      </c>
      <c r="F85" s="41"/>
      <c r="G85" s="41">
        <v>-6047550000000</v>
      </c>
      <c r="H85" s="41"/>
      <c r="I85" s="41">
        <f t="shared" si="4"/>
        <v>-4384473750</v>
      </c>
      <c r="J85" s="41"/>
      <c r="K85" s="41">
        <v>6000000</v>
      </c>
      <c r="L85" s="41"/>
      <c r="M85" s="41">
        <v>6043165526250</v>
      </c>
      <c r="N85" s="41"/>
      <c r="O85" s="41">
        <v>-6047550000000</v>
      </c>
      <c r="P85" s="41"/>
      <c r="Q85" s="41">
        <f t="shared" si="5"/>
        <v>-4384473750</v>
      </c>
    </row>
    <row r="86" spans="1:17" ht="39.75" customHeight="1">
      <c r="A86" s="110" t="s">
        <v>45</v>
      </c>
      <c r="B86" s="110"/>
      <c r="C86" s="41">
        <v>0</v>
      </c>
      <c r="D86" s="41"/>
      <c r="E86" s="41">
        <v>0</v>
      </c>
      <c r="F86" s="41"/>
      <c r="G86" s="41">
        <v>569561855</v>
      </c>
      <c r="H86" s="41"/>
      <c r="I86" s="41">
        <f t="shared" si="4"/>
        <v>569561855</v>
      </c>
      <c r="J86" s="41"/>
      <c r="K86" s="41">
        <v>0</v>
      </c>
      <c r="L86" s="41"/>
      <c r="M86" s="41">
        <v>0</v>
      </c>
      <c r="N86" s="41"/>
      <c r="O86" s="41">
        <v>0</v>
      </c>
      <c r="P86" s="41"/>
      <c r="Q86" s="41">
        <f t="shared" si="5"/>
        <v>0</v>
      </c>
    </row>
    <row r="87" spans="1:17" ht="39.75" customHeight="1">
      <c r="A87" s="110" t="s">
        <v>48</v>
      </c>
      <c r="B87" s="110"/>
      <c r="C87" s="41">
        <v>0</v>
      </c>
      <c r="D87" s="41"/>
      <c r="E87" s="41">
        <v>0</v>
      </c>
      <c r="F87" s="41"/>
      <c r="G87" s="41">
        <v>157723750</v>
      </c>
      <c r="H87" s="41"/>
      <c r="I87" s="41">
        <f t="shared" si="4"/>
        <v>157723750</v>
      </c>
      <c r="J87" s="41"/>
      <c r="K87" s="41">
        <v>0</v>
      </c>
      <c r="L87" s="41"/>
      <c r="M87" s="41">
        <v>0</v>
      </c>
      <c r="N87" s="41"/>
      <c r="O87" s="41">
        <v>0</v>
      </c>
      <c r="P87" s="41"/>
      <c r="Q87" s="41">
        <f t="shared" si="5"/>
        <v>0</v>
      </c>
    </row>
    <row r="88" spans="1:17" ht="39.75" customHeight="1">
      <c r="A88" s="110" t="s">
        <v>52</v>
      </c>
      <c r="B88" s="110"/>
      <c r="C88" s="41">
        <v>0</v>
      </c>
      <c r="D88" s="41"/>
      <c r="E88" s="41">
        <v>0</v>
      </c>
      <c r="F88" s="41"/>
      <c r="G88" s="41">
        <v>397988750</v>
      </c>
      <c r="H88" s="41"/>
      <c r="I88" s="41">
        <f t="shared" si="4"/>
        <v>397988750</v>
      </c>
      <c r="J88" s="41"/>
      <c r="K88" s="41">
        <v>0</v>
      </c>
      <c r="L88" s="41"/>
      <c r="M88" s="41">
        <v>0</v>
      </c>
      <c r="N88" s="41"/>
      <c r="O88" s="41">
        <v>0</v>
      </c>
      <c r="P88" s="41"/>
      <c r="Q88" s="41">
        <f t="shared" si="5"/>
        <v>0</v>
      </c>
    </row>
    <row r="89" spans="1:17" ht="39.75" customHeight="1">
      <c r="A89" s="110" t="s">
        <v>331</v>
      </c>
      <c r="B89" s="110"/>
      <c r="C89" s="41">
        <v>0</v>
      </c>
      <c r="D89" s="41"/>
      <c r="E89" s="41">
        <v>0</v>
      </c>
      <c r="F89" s="41"/>
      <c r="G89" s="41">
        <v>215625000</v>
      </c>
      <c r="H89" s="41"/>
      <c r="I89" s="41">
        <f t="shared" si="4"/>
        <v>215625000</v>
      </c>
      <c r="J89" s="41"/>
      <c r="K89" s="41">
        <v>0</v>
      </c>
      <c r="L89" s="41"/>
      <c r="M89" s="41">
        <v>0</v>
      </c>
      <c r="N89" s="41"/>
      <c r="O89" s="41">
        <v>0</v>
      </c>
      <c r="P89" s="41"/>
      <c r="Q89" s="41">
        <f t="shared" si="5"/>
        <v>0</v>
      </c>
    </row>
    <row r="90" spans="1:17" ht="39.75" customHeight="1">
      <c r="A90" s="110" t="s">
        <v>328</v>
      </c>
      <c r="B90" s="110"/>
      <c r="C90" s="41">
        <v>0</v>
      </c>
      <c r="D90" s="41"/>
      <c r="E90" s="41">
        <v>0</v>
      </c>
      <c r="F90" s="41"/>
      <c r="G90" s="41">
        <v>213375000</v>
      </c>
      <c r="H90" s="41"/>
      <c r="I90" s="41">
        <f t="shared" si="4"/>
        <v>213375000</v>
      </c>
      <c r="J90" s="41"/>
      <c r="K90" s="41">
        <v>0</v>
      </c>
      <c r="L90" s="41"/>
      <c r="M90" s="41">
        <v>0</v>
      </c>
      <c r="N90" s="41"/>
      <c r="O90" s="41">
        <v>0</v>
      </c>
      <c r="P90" s="41"/>
      <c r="Q90" s="41">
        <f t="shared" si="5"/>
        <v>0</v>
      </c>
    </row>
    <row r="91" spans="1:17" ht="39.75" customHeight="1">
      <c r="A91" s="110" t="s">
        <v>60</v>
      </c>
      <c r="B91" s="110"/>
      <c r="C91" s="41">
        <v>0</v>
      </c>
      <c r="D91" s="41"/>
      <c r="E91" s="41">
        <v>0</v>
      </c>
      <c r="F91" s="41"/>
      <c r="G91" s="41">
        <v>181250000</v>
      </c>
      <c r="H91" s="41"/>
      <c r="I91" s="41">
        <f t="shared" si="4"/>
        <v>181250000</v>
      </c>
      <c r="J91" s="41"/>
      <c r="K91" s="41">
        <v>0</v>
      </c>
      <c r="L91" s="41"/>
      <c r="M91" s="41">
        <v>0</v>
      </c>
      <c r="N91" s="41"/>
      <c r="O91" s="41">
        <v>0</v>
      </c>
      <c r="P91" s="41"/>
      <c r="Q91" s="41">
        <f t="shared" si="5"/>
        <v>0</v>
      </c>
    </row>
    <row r="92" spans="1:17" ht="39" customHeight="1" thickBot="1">
      <c r="A92" s="110" t="s">
        <v>67</v>
      </c>
      <c r="B92" s="110"/>
      <c r="C92" s="41">
        <v>0</v>
      </c>
      <c r="D92" s="41"/>
      <c r="E92" s="41">
        <v>0</v>
      </c>
      <c r="F92" s="41"/>
      <c r="G92" s="41">
        <v>-497294164785</v>
      </c>
      <c r="H92" s="41"/>
      <c r="I92" s="41">
        <f t="shared" si="4"/>
        <v>-497294164785</v>
      </c>
      <c r="J92" s="41"/>
      <c r="K92" s="41">
        <v>0</v>
      </c>
      <c r="L92" s="41"/>
      <c r="M92" s="41">
        <v>0</v>
      </c>
      <c r="N92" s="41"/>
      <c r="O92" s="41">
        <v>0</v>
      </c>
      <c r="P92" s="41"/>
      <c r="Q92" s="41">
        <f t="shared" si="5"/>
        <v>0</v>
      </c>
    </row>
    <row r="93" spans="1:17" ht="39.75" customHeight="1" thickBot="1">
      <c r="A93" s="99"/>
      <c r="B93" s="99"/>
      <c r="C93" s="109">
        <f>SUM(C82:C92)</f>
        <v>12950000</v>
      </c>
      <c r="D93" s="37"/>
      <c r="E93" s="109">
        <f>SUM(E82:E92)</f>
        <v>12989749029454</v>
      </c>
      <c r="F93" s="37"/>
      <c r="G93" s="109">
        <f>SUM(G82:G92)</f>
        <v>-13492782612384</v>
      </c>
      <c r="H93" s="37"/>
      <c r="I93" s="109">
        <f>SUM(I82:I92)</f>
        <v>-503033582930</v>
      </c>
      <c r="J93" s="37"/>
      <c r="K93" s="109">
        <f>SUM(K82:K92)</f>
        <v>12950000</v>
      </c>
      <c r="L93" s="37"/>
      <c r="M93" s="109">
        <f>SUM(M82:M92)</f>
        <v>12989749029454</v>
      </c>
      <c r="N93" s="37"/>
      <c r="O93" s="109">
        <f>SUM(O82:O92)</f>
        <v>-12998021406250</v>
      </c>
      <c r="P93" s="37"/>
      <c r="Q93" s="109">
        <f>SUM(Q82:Q92)</f>
        <v>-8272376796</v>
      </c>
    </row>
    <row r="94" spans="1:17" ht="18.75" thickTop="1">
      <c r="A94" s="49"/>
      <c r="B94" s="49"/>
    </row>
    <row r="95" spans="1:17" ht="22.5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ht="22.5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ht="22.5">
      <c r="I97" s="21"/>
      <c r="Q97" s="21"/>
    </row>
    <row r="98" spans="1:17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</row>
    <row r="100" spans="1:17" ht="24.75">
      <c r="A100" s="96"/>
      <c r="B100" s="96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</row>
    <row r="101" spans="1:17" ht="57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181"/>
    </row>
    <row r="102" spans="1:17" ht="57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182"/>
    </row>
    <row r="103" spans="1:17" ht="57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</row>
    <row r="104" spans="1:17" ht="57.7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</row>
    <row r="105" spans="1:17" ht="57.75" customHeight="1"/>
    <row r="106" spans="1:17" ht="57.75" customHeight="1"/>
    <row r="107" spans="1:17" ht="57.75" customHeight="1"/>
    <row r="108" spans="1:17" ht="57.75" customHeight="1"/>
    <row r="109" spans="1:17" ht="57.75" customHeight="1"/>
    <row r="110" spans="1:17" ht="57.75" customHeight="1"/>
    <row r="111" spans="1:17" ht="57.75" customHeight="1"/>
    <row r="112" spans="1:17" ht="57.75" customHeight="1"/>
    <row r="113" ht="57.75" customHeight="1"/>
    <row r="114" ht="57.75" customHeight="1"/>
    <row r="115" ht="57.75" customHeight="1"/>
    <row r="116" ht="57.75" customHeight="1"/>
    <row r="117" ht="57.75" customHeight="1"/>
    <row r="118" ht="57.75" customHeight="1"/>
  </sheetData>
  <sortState xmlns:xlrd2="http://schemas.microsoft.com/office/spreadsheetml/2017/richdata2" ref="A47:Q64">
    <sortCondition descending="1" ref="I47:I64"/>
  </sortState>
  <mergeCells count="25">
    <mergeCell ref="C80:I80"/>
    <mergeCell ref="K80:Q80"/>
    <mergeCell ref="A1:Q1"/>
    <mergeCell ref="A2:Q2"/>
    <mergeCell ref="A3:Q3"/>
    <mergeCell ref="C7:I7"/>
    <mergeCell ref="K7:Q7"/>
    <mergeCell ref="A5:Q5"/>
    <mergeCell ref="C6:Q6"/>
    <mergeCell ref="A67:Q67"/>
    <mergeCell ref="A68:Q68"/>
    <mergeCell ref="C72:Q72"/>
    <mergeCell ref="C73:I73"/>
    <mergeCell ref="K73:Q73"/>
    <mergeCell ref="A78:Q78"/>
    <mergeCell ref="C79:Q79"/>
    <mergeCell ref="A71:Q71"/>
    <mergeCell ref="A69:Q69"/>
    <mergeCell ref="C45:I45"/>
    <mergeCell ref="K45:Q45"/>
    <mergeCell ref="A39:Q39"/>
    <mergeCell ref="A40:Q40"/>
    <mergeCell ref="A41:Q41"/>
    <mergeCell ref="A43:Q43"/>
    <mergeCell ref="C44:Q44"/>
  </mergeCells>
  <pageMargins left="0.7" right="0.7" top="0.75" bottom="0.75" header="0.3" footer="0.3"/>
  <pageSetup paperSize="9" scale="25" orientation="landscape" horizontalDpi="4294967295" verticalDpi="4294967295" r:id="rId1"/>
  <headerFooter differentOddEven="1" differentFirst="1"/>
  <rowBreaks count="2" manualBreakCount="2">
    <brk id="38" max="17" man="1"/>
    <brk id="66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Q426"/>
  <sheetViews>
    <sheetView rightToLeft="1" tabSelected="1" view="pageBreakPreview" zoomScale="53" zoomScaleNormal="66" zoomScaleSheetLayoutView="53" workbookViewId="0">
      <selection activeCell="E325" sqref="E325"/>
    </sheetView>
  </sheetViews>
  <sheetFormatPr defaultColWidth="9" defaultRowHeight="18"/>
  <cols>
    <col min="1" max="1" width="89.42578125" style="48" bestFit="1" customWidth="1"/>
    <col min="2" max="2" width="1.42578125" style="48" customWidth="1"/>
    <col min="3" max="3" width="25" style="48" customWidth="1"/>
    <col min="4" max="4" width="1.42578125" style="48" customWidth="1"/>
    <col min="5" max="5" width="32.5703125" style="48" customWidth="1"/>
    <col min="6" max="6" width="1.42578125" style="48" customWidth="1"/>
    <col min="7" max="7" width="30.85546875" style="48" customWidth="1"/>
    <col min="8" max="8" width="1.42578125" style="48" customWidth="1"/>
    <col min="9" max="9" width="38.7109375" style="48" customWidth="1"/>
    <col min="10" max="10" width="1.42578125" style="48" customWidth="1"/>
    <col min="11" max="11" width="27.28515625" style="48" customWidth="1"/>
    <col min="12" max="12" width="1.42578125" style="48" customWidth="1"/>
    <col min="13" max="13" width="31.85546875" style="48" customWidth="1"/>
    <col min="14" max="14" width="1.42578125" style="48" customWidth="1"/>
    <col min="15" max="15" width="33.42578125" style="48" customWidth="1"/>
    <col min="16" max="16" width="1.42578125" style="48" customWidth="1"/>
    <col min="17" max="17" width="38.7109375" style="48" bestFit="1" customWidth="1"/>
    <col min="18" max="18" width="1.42578125" style="49" customWidth="1"/>
    <col min="19" max="16384" width="9" style="49"/>
  </cols>
  <sheetData>
    <row r="1" spans="1:17" ht="39" customHeight="1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1:17" ht="39" customHeight="1">
      <c r="A2" s="243" t="s">
        <v>80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</row>
    <row r="3" spans="1:17" ht="39" customHeight="1">
      <c r="A3" s="243" t="str">
        <f>درآمدها!A3</f>
        <v>دوره یک ماهه منتهی به 31 اردیبهشت 1405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39" customHeigh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39" customHeight="1">
      <c r="A5" s="242" t="s">
        <v>180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</row>
    <row r="6" spans="1:17" ht="39" customHeight="1">
      <c r="A6" s="120"/>
      <c r="B6" s="120"/>
      <c r="C6" s="220" t="s">
        <v>157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</row>
    <row r="7" spans="1:17" ht="39" customHeight="1" thickBot="1">
      <c r="A7" s="112"/>
      <c r="B7" s="112"/>
      <c r="C7" s="210" t="str">
        <f>'درآمد سرمایه گذاری در سهام'!C7</f>
        <v>طی اردیبهشت ماه</v>
      </c>
      <c r="D7" s="210"/>
      <c r="E7" s="210"/>
      <c r="F7" s="210"/>
      <c r="G7" s="210"/>
      <c r="H7" s="210"/>
      <c r="I7" s="210"/>
      <c r="J7" s="113"/>
      <c r="K7" s="241" t="str">
        <f>'درآمد سرمایه گذاری در سهام'!M7</f>
        <v>از ابتدای سال مالی تا پایان اردیبهشت ماه</v>
      </c>
      <c r="L7" s="241"/>
      <c r="M7" s="241"/>
      <c r="N7" s="241"/>
      <c r="O7" s="241"/>
      <c r="P7" s="241"/>
      <c r="Q7" s="241"/>
    </row>
    <row r="8" spans="1:17" ht="39" customHeight="1" thickBot="1">
      <c r="A8" s="114" t="s">
        <v>81</v>
      </c>
      <c r="B8" s="37"/>
      <c r="C8" s="114" t="s">
        <v>6</v>
      </c>
      <c r="D8" s="37"/>
      <c r="E8" s="114" t="s">
        <v>8</v>
      </c>
      <c r="F8" s="37"/>
      <c r="G8" s="114" t="s">
        <v>93</v>
      </c>
      <c r="H8" s="37"/>
      <c r="I8" s="114" t="s">
        <v>94</v>
      </c>
      <c r="J8" s="37"/>
      <c r="K8" s="114" t="s">
        <v>6</v>
      </c>
      <c r="L8" s="37"/>
      <c r="M8" s="114" t="s">
        <v>8</v>
      </c>
      <c r="N8" s="37"/>
      <c r="O8" s="114" t="s">
        <v>93</v>
      </c>
      <c r="P8" s="37"/>
      <c r="Q8" s="114" t="s">
        <v>94</v>
      </c>
    </row>
    <row r="9" spans="1:17" ht="39" customHeight="1">
      <c r="A9" s="176" t="s">
        <v>18</v>
      </c>
      <c r="B9" s="80"/>
      <c r="C9" s="82">
        <v>0</v>
      </c>
      <c r="D9" s="82"/>
      <c r="E9" s="82">
        <v>0</v>
      </c>
      <c r="F9" s="82"/>
      <c r="G9" s="82">
        <v>0</v>
      </c>
      <c r="H9" s="82"/>
      <c r="I9" s="82">
        <v>0</v>
      </c>
      <c r="J9" s="82"/>
      <c r="K9" s="82">
        <v>579499754</v>
      </c>
      <c r="L9" s="82"/>
      <c r="M9" s="82">
        <v>1727021315497</v>
      </c>
      <c r="N9" s="82"/>
      <c r="O9" s="82">
        <v>-1585138242208</v>
      </c>
      <c r="P9" s="82"/>
      <c r="Q9" s="82">
        <v>141883073289</v>
      </c>
    </row>
    <row r="10" spans="1:17" ht="39" customHeight="1">
      <c r="A10" s="176" t="s">
        <v>19</v>
      </c>
      <c r="B10" s="80"/>
      <c r="C10" s="82">
        <v>95514321</v>
      </c>
      <c r="D10" s="82"/>
      <c r="E10" s="82">
        <v>86184879300</v>
      </c>
      <c r="F10" s="82"/>
      <c r="G10" s="82">
        <v>-86184881951</v>
      </c>
      <c r="H10" s="82"/>
      <c r="I10" s="82">
        <v>-2651</v>
      </c>
      <c r="J10" s="82"/>
      <c r="K10" s="82">
        <v>689300255</v>
      </c>
      <c r="L10" s="82"/>
      <c r="M10" s="82">
        <v>958140801002</v>
      </c>
      <c r="N10" s="82"/>
      <c r="O10" s="82">
        <v>-845478712502</v>
      </c>
      <c r="P10" s="82"/>
      <c r="Q10" s="82">
        <v>112662085849</v>
      </c>
    </row>
    <row r="11" spans="1:17" ht="39" customHeight="1">
      <c r="A11" s="176" t="s">
        <v>26</v>
      </c>
      <c r="B11" s="80"/>
      <c r="C11" s="82">
        <v>21600000</v>
      </c>
      <c r="D11" s="82"/>
      <c r="E11" s="82">
        <v>32442832447</v>
      </c>
      <c r="F11" s="82"/>
      <c r="G11" s="82">
        <v>-32430326598</v>
      </c>
      <c r="H11" s="82"/>
      <c r="I11" s="82">
        <v>46789902</v>
      </c>
      <c r="J11" s="82"/>
      <c r="K11" s="82">
        <v>782542132</v>
      </c>
      <c r="L11" s="82"/>
      <c r="M11" s="82">
        <v>1101212695980</v>
      </c>
      <c r="N11" s="82"/>
      <c r="O11" s="82">
        <v>-1019642532219</v>
      </c>
      <c r="P11" s="82"/>
      <c r="Q11" s="82">
        <v>81616953663</v>
      </c>
    </row>
    <row r="12" spans="1:17" ht="39" customHeight="1">
      <c r="A12" s="176" t="s">
        <v>90</v>
      </c>
      <c r="B12" s="80"/>
      <c r="C12" s="82">
        <v>37595415</v>
      </c>
      <c r="D12" s="82"/>
      <c r="E12" s="82">
        <v>188141001037</v>
      </c>
      <c r="F12" s="82"/>
      <c r="G12" s="82">
        <v>-205244429686</v>
      </c>
      <c r="H12" s="82"/>
      <c r="I12" s="82">
        <v>-16144989113</v>
      </c>
      <c r="J12" s="82"/>
      <c r="K12" s="82">
        <v>75712361</v>
      </c>
      <c r="L12" s="82"/>
      <c r="M12" s="82">
        <v>465585976965</v>
      </c>
      <c r="N12" s="82"/>
      <c r="O12" s="82">
        <v>-400545115095</v>
      </c>
      <c r="P12" s="82"/>
      <c r="Q12" s="82">
        <v>48895872757</v>
      </c>
    </row>
    <row r="13" spans="1:17" ht="39" customHeight="1">
      <c r="A13" s="176" t="s">
        <v>16</v>
      </c>
      <c r="B13" s="80"/>
      <c r="C13" s="82">
        <v>46767875</v>
      </c>
      <c r="D13" s="82"/>
      <c r="E13" s="82">
        <v>17303354380</v>
      </c>
      <c r="F13" s="82"/>
      <c r="G13" s="82">
        <v>-17303354380</v>
      </c>
      <c r="H13" s="82"/>
      <c r="I13" s="82">
        <v>0</v>
      </c>
      <c r="J13" s="82"/>
      <c r="K13" s="82">
        <v>836972424</v>
      </c>
      <c r="L13" s="82"/>
      <c r="M13" s="82">
        <v>401144248848</v>
      </c>
      <c r="N13" s="82"/>
      <c r="O13" s="82">
        <v>-372431250236</v>
      </c>
      <c r="P13" s="82"/>
      <c r="Q13" s="82">
        <v>28712998612</v>
      </c>
    </row>
    <row r="14" spans="1:17" ht="39" customHeight="1">
      <c r="A14" s="176" t="s">
        <v>15</v>
      </c>
      <c r="B14" s="80"/>
      <c r="C14" s="82">
        <v>8168000</v>
      </c>
      <c r="D14" s="82"/>
      <c r="E14" s="82">
        <v>3989528510</v>
      </c>
      <c r="F14" s="82"/>
      <c r="G14" s="82">
        <v>-4087392589</v>
      </c>
      <c r="H14" s="82"/>
      <c r="I14" s="82">
        <v>-67500789</v>
      </c>
      <c r="J14" s="82"/>
      <c r="K14" s="82">
        <v>707429560</v>
      </c>
      <c r="L14" s="82"/>
      <c r="M14" s="82">
        <v>371448096241</v>
      </c>
      <c r="N14" s="82"/>
      <c r="O14" s="82">
        <v>-346701565646</v>
      </c>
      <c r="P14" s="82"/>
      <c r="Q14" s="82">
        <v>24679029806</v>
      </c>
    </row>
    <row r="15" spans="1:17" ht="39" customHeight="1">
      <c r="A15" s="176" t="s">
        <v>20</v>
      </c>
      <c r="B15" s="80"/>
      <c r="C15" s="82">
        <v>0</v>
      </c>
      <c r="D15" s="82"/>
      <c r="E15" s="82">
        <v>0</v>
      </c>
      <c r="F15" s="82"/>
      <c r="G15" s="82">
        <v>0</v>
      </c>
      <c r="H15" s="82"/>
      <c r="I15" s="82">
        <v>0</v>
      </c>
      <c r="J15" s="82"/>
      <c r="K15" s="82">
        <v>21000000</v>
      </c>
      <c r="L15" s="82"/>
      <c r="M15" s="82">
        <v>75161476089</v>
      </c>
      <c r="N15" s="82"/>
      <c r="O15" s="82">
        <v>-54232357389</v>
      </c>
      <c r="P15" s="82"/>
      <c r="Q15" s="82">
        <v>20929118700</v>
      </c>
    </row>
    <row r="16" spans="1:17" ht="39" customHeight="1">
      <c r="A16" s="176" t="s">
        <v>23</v>
      </c>
      <c r="B16" s="80"/>
      <c r="C16" s="82">
        <v>0</v>
      </c>
      <c r="D16" s="82"/>
      <c r="E16" s="82">
        <v>0</v>
      </c>
      <c r="F16" s="82"/>
      <c r="G16" s="82">
        <v>0</v>
      </c>
      <c r="H16" s="82"/>
      <c r="I16" s="82">
        <v>0</v>
      </c>
      <c r="J16" s="82"/>
      <c r="K16" s="82">
        <v>767034000</v>
      </c>
      <c r="L16" s="82"/>
      <c r="M16" s="82">
        <v>417685451437</v>
      </c>
      <c r="N16" s="82"/>
      <c r="O16" s="82">
        <v>-400512805087</v>
      </c>
      <c r="P16" s="82"/>
      <c r="Q16" s="82">
        <v>17172646350</v>
      </c>
    </row>
    <row r="17" spans="1:17" ht="39" customHeight="1">
      <c r="A17" s="176" t="s">
        <v>17</v>
      </c>
      <c r="B17" s="80"/>
      <c r="C17" s="82">
        <v>10234000</v>
      </c>
      <c r="D17" s="82"/>
      <c r="E17" s="82">
        <v>4682710526</v>
      </c>
      <c r="F17" s="82"/>
      <c r="G17" s="82">
        <v>-5537583245</v>
      </c>
      <c r="H17" s="82"/>
      <c r="I17" s="82">
        <v>-819392195</v>
      </c>
      <c r="J17" s="82"/>
      <c r="K17" s="82">
        <v>2655903806</v>
      </c>
      <c r="L17" s="82"/>
      <c r="M17" s="82">
        <v>1257706360593</v>
      </c>
      <c r="N17" s="82"/>
      <c r="O17" s="82">
        <v>-1246560626450</v>
      </c>
      <c r="P17" s="82"/>
      <c r="Q17" s="82">
        <v>10326341948</v>
      </c>
    </row>
    <row r="18" spans="1:17" ht="39" customHeight="1">
      <c r="A18" s="176" t="s">
        <v>267</v>
      </c>
      <c r="B18" s="80"/>
      <c r="C18" s="82">
        <v>0</v>
      </c>
      <c r="D18" s="82"/>
      <c r="E18" s="82">
        <v>0</v>
      </c>
      <c r="F18" s="82"/>
      <c r="G18" s="82">
        <v>0</v>
      </c>
      <c r="H18" s="82"/>
      <c r="I18" s="82">
        <v>0</v>
      </c>
      <c r="J18" s="82"/>
      <c r="K18" s="82">
        <v>29600000</v>
      </c>
      <c r="L18" s="82"/>
      <c r="M18" s="82">
        <v>109995114688</v>
      </c>
      <c r="N18" s="82"/>
      <c r="O18" s="82">
        <v>-101920986846</v>
      </c>
      <c r="P18" s="82"/>
      <c r="Q18" s="82">
        <v>8074127842</v>
      </c>
    </row>
    <row r="19" spans="1:17" ht="39" customHeight="1">
      <c r="A19" s="176" t="s">
        <v>266</v>
      </c>
      <c r="B19" s="80"/>
      <c r="C19" s="82">
        <v>0</v>
      </c>
      <c r="D19" s="82"/>
      <c r="E19" s="82">
        <v>0</v>
      </c>
      <c r="F19" s="82"/>
      <c r="G19" s="82">
        <v>0</v>
      </c>
      <c r="H19" s="82"/>
      <c r="I19" s="82">
        <v>0</v>
      </c>
      <c r="J19" s="82"/>
      <c r="K19" s="82">
        <v>2000000</v>
      </c>
      <c r="L19" s="82"/>
      <c r="M19" s="82">
        <v>45029212754</v>
      </c>
      <c r="N19" s="82"/>
      <c r="O19" s="82">
        <v>-37728644546</v>
      </c>
      <c r="P19" s="82"/>
      <c r="Q19" s="82">
        <v>7300568208</v>
      </c>
    </row>
    <row r="20" spans="1:17" ht="39" customHeight="1">
      <c r="A20" s="176" t="s">
        <v>268</v>
      </c>
      <c r="B20" s="80"/>
      <c r="C20" s="82">
        <v>0</v>
      </c>
      <c r="D20" s="82"/>
      <c r="E20" s="82">
        <v>0</v>
      </c>
      <c r="F20" s="82"/>
      <c r="G20" s="82">
        <v>0</v>
      </c>
      <c r="H20" s="82"/>
      <c r="I20" s="82">
        <v>0</v>
      </c>
      <c r="J20" s="82"/>
      <c r="K20" s="82">
        <v>750000</v>
      </c>
      <c r="L20" s="82"/>
      <c r="M20" s="82">
        <v>19330660211</v>
      </c>
      <c r="N20" s="82"/>
      <c r="O20" s="82">
        <v>-12685760021</v>
      </c>
      <c r="P20" s="82"/>
      <c r="Q20" s="82">
        <v>6644900190</v>
      </c>
    </row>
    <row r="21" spans="1:17" ht="39" customHeight="1">
      <c r="A21" s="176" t="s">
        <v>264</v>
      </c>
      <c r="B21" s="80"/>
      <c r="C21" s="82">
        <v>0</v>
      </c>
      <c r="D21" s="82"/>
      <c r="E21" s="82">
        <v>0</v>
      </c>
      <c r="F21" s="82"/>
      <c r="G21" s="82">
        <v>0</v>
      </c>
      <c r="H21" s="82"/>
      <c r="I21" s="82">
        <v>0</v>
      </c>
      <c r="J21" s="82"/>
      <c r="K21" s="82">
        <v>951266</v>
      </c>
      <c r="L21" s="82"/>
      <c r="M21" s="82">
        <v>79260350928</v>
      </c>
      <c r="N21" s="82"/>
      <c r="O21" s="82">
        <v>-73947816186</v>
      </c>
      <c r="P21" s="82"/>
      <c r="Q21" s="82">
        <v>5312534742</v>
      </c>
    </row>
    <row r="22" spans="1:17" ht="39" customHeight="1">
      <c r="A22" s="176" t="s">
        <v>25</v>
      </c>
      <c r="B22" s="80"/>
      <c r="C22" s="82">
        <v>0</v>
      </c>
      <c r="D22" s="82"/>
      <c r="E22" s="82">
        <v>0</v>
      </c>
      <c r="F22" s="82"/>
      <c r="G22" s="82">
        <v>0</v>
      </c>
      <c r="H22" s="82"/>
      <c r="I22" s="82">
        <f>E22+G22</f>
        <v>0</v>
      </c>
      <c r="J22" s="82"/>
      <c r="K22" s="82">
        <v>3182070</v>
      </c>
      <c r="L22" s="82"/>
      <c r="M22" s="82">
        <v>7110688515</v>
      </c>
      <c r="N22" s="82"/>
      <c r="O22" s="82">
        <v>-7655549729</v>
      </c>
      <c r="P22" s="82"/>
      <c r="Q22" s="82">
        <v>-544861214</v>
      </c>
    </row>
    <row r="23" spans="1:17" ht="39" customHeight="1">
      <c r="A23" s="176" t="s">
        <v>326</v>
      </c>
      <c r="B23" s="80"/>
      <c r="C23" s="82">
        <v>0</v>
      </c>
      <c r="D23" s="82"/>
      <c r="E23" s="82">
        <v>0</v>
      </c>
      <c r="F23" s="82"/>
      <c r="G23" s="82">
        <v>0</v>
      </c>
      <c r="H23" s="82"/>
      <c r="I23" s="82">
        <f>E23+G23</f>
        <v>0</v>
      </c>
      <c r="J23" s="82"/>
      <c r="K23" s="82">
        <v>750000</v>
      </c>
      <c r="L23" s="82"/>
      <c r="M23" s="82">
        <v>7091505826</v>
      </c>
      <c r="N23" s="82"/>
      <c r="O23" s="82">
        <v>-6123048224</v>
      </c>
      <c r="P23" s="82"/>
      <c r="Q23" s="82">
        <v>968457602</v>
      </c>
    </row>
    <row r="24" spans="1:17" ht="39" customHeight="1">
      <c r="A24" s="176" t="s">
        <v>215</v>
      </c>
      <c r="B24" s="80"/>
      <c r="C24" s="82">
        <v>0</v>
      </c>
      <c r="D24" s="82"/>
      <c r="E24" s="82">
        <v>0</v>
      </c>
      <c r="F24" s="82"/>
      <c r="G24" s="82">
        <v>0</v>
      </c>
      <c r="H24" s="82"/>
      <c r="I24" s="82">
        <v>0</v>
      </c>
      <c r="J24" s="82"/>
      <c r="K24" s="82">
        <v>562500</v>
      </c>
      <c r="L24" s="82"/>
      <c r="M24" s="82">
        <v>5926650432</v>
      </c>
      <c r="N24" s="82"/>
      <c r="O24" s="82">
        <v>-5031622182</v>
      </c>
      <c r="P24" s="82"/>
      <c r="Q24" s="82">
        <v>895028250</v>
      </c>
    </row>
    <row r="25" spans="1:17" ht="39" customHeight="1">
      <c r="A25" s="176" t="s">
        <v>27</v>
      </c>
      <c r="B25" s="80"/>
      <c r="C25" s="82">
        <v>0</v>
      </c>
      <c r="D25" s="82"/>
      <c r="E25" s="82">
        <v>0</v>
      </c>
      <c r="F25" s="82"/>
      <c r="G25" s="82">
        <v>0</v>
      </c>
      <c r="H25" s="82"/>
      <c r="I25" s="82">
        <v>0</v>
      </c>
      <c r="J25" s="82"/>
      <c r="K25" s="82">
        <v>2047373</v>
      </c>
      <c r="L25" s="82"/>
      <c r="M25" s="82">
        <v>5631447794</v>
      </c>
      <c r="N25" s="82"/>
      <c r="O25" s="82">
        <v>-4856870084</v>
      </c>
      <c r="P25" s="82"/>
      <c r="Q25" s="82">
        <v>774577710</v>
      </c>
    </row>
    <row r="26" spans="1:17" ht="39" customHeight="1">
      <c r="A26" s="176" t="s">
        <v>29</v>
      </c>
      <c r="B26" s="80"/>
      <c r="C26" s="82">
        <v>0</v>
      </c>
      <c r="D26" s="82"/>
      <c r="E26" s="82">
        <v>0</v>
      </c>
      <c r="F26" s="82"/>
      <c r="G26" s="82">
        <v>0</v>
      </c>
      <c r="H26" s="82"/>
      <c r="I26" s="82">
        <v>0</v>
      </c>
      <c r="J26" s="82"/>
      <c r="K26" s="82">
        <v>100000</v>
      </c>
      <c r="L26" s="82"/>
      <c r="M26" s="82">
        <v>3505202638</v>
      </c>
      <c r="N26" s="82"/>
      <c r="O26" s="82">
        <v>-2974724738</v>
      </c>
      <c r="P26" s="82"/>
      <c r="Q26" s="82">
        <v>530477900</v>
      </c>
    </row>
    <row r="27" spans="1:17" ht="39" customHeight="1">
      <c r="A27" s="176" t="s">
        <v>24</v>
      </c>
      <c r="B27" s="80"/>
      <c r="C27" s="82">
        <v>0</v>
      </c>
      <c r="D27" s="82"/>
      <c r="E27" s="82">
        <v>0</v>
      </c>
      <c r="F27" s="82"/>
      <c r="G27" s="82">
        <v>0</v>
      </c>
      <c r="H27" s="82"/>
      <c r="I27" s="82">
        <f>E27+G27</f>
        <v>0</v>
      </c>
      <c r="J27" s="82"/>
      <c r="K27" s="82">
        <v>8754181</v>
      </c>
      <c r="L27" s="82"/>
      <c r="M27" s="82">
        <v>13084182759</v>
      </c>
      <c r="N27" s="82"/>
      <c r="O27" s="82">
        <v>-13525553401</v>
      </c>
      <c r="P27" s="82"/>
      <c r="Q27" s="82">
        <f t="shared" ref="Q27:Q28" si="0">M27+O27</f>
        <v>-441370642</v>
      </c>
    </row>
    <row r="28" spans="1:17" ht="39" customHeight="1">
      <c r="A28" s="176" t="s">
        <v>22</v>
      </c>
      <c r="B28" s="80"/>
      <c r="C28" s="82">
        <v>98000</v>
      </c>
      <c r="D28" s="82"/>
      <c r="E28" s="82">
        <v>43857450</v>
      </c>
      <c r="F28" s="82"/>
      <c r="G28" s="82">
        <v>-43857450</v>
      </c>
      <c r="H28" s="82"/>
      <c r="I28" s="82">
        <f>E28+G28</f>
        <v>0</v>
      </c>
      <c r="J28" s="82"/>
      <c r="K28" s="82">
        <v>707213000</v>
      </c>
      <c r="L28" s="82"/>
      <c r="M28" s="82">
        <v>219656252222</v>
      </c>
      <c r="N28" s="82"/>
      <c r="O28" s="82">
        <v>-224258303503</v>
      </c>
      <c r="P28" s="82"/>
      <c r="Q28" s="82">
        <f t="shared" si="0"/>
        <v>-4602051281</v>
      </c>
    </row>
    <row r="29" spans="1:17" ht="39" customHeight="1">
      <c r="A29" s="176" t="s">
        <v>317</v>
      </c>
      <c r="B29" s="80"/>
      <c r="C29" s="82">
        <v>14200000</v>
      </c>
      <c r="D29" s="82"/>
      <c r="E29" s="82">
        <v>224938679492</v>
      </c>
      <c r="F29" s="82"/>
      <c r="G29" s="82">
        <v>-344725280163</v>
      </c>
      <c r="H29" s="82"/>
      <c r="I29" s="82">
        <v>-118034280163</v>
      </c>
      <c r="J29" s="82"/>
      <c r="K29" s="82">
        <v>14200000</v>
      </c>
      <c r="L29" s="82"/>
      <c r="M29" s="82">
        <v>224938679492</v>
      </c>
      <c r="N29" s="82"/>
      <c r="O29" s="82">
        <v>-344725280163</v>
      </c>
      <c r="P29" s="82"/>
      <c r="Q29" s="82">
        <v>-118034280163</v>
      </c>
    </row>
    <row r="30" spans="1:17" ht="39" customHeight="1" thickBot="1">
      <c r="A30" s="176" t="s">
        <v>21</v>
      </c>
      <c r="B30" s="80"/>
      <c r="C30" s="82">
        <v>14000</v>
      </c>
      <c r="D30" s="82"/>
      <c r="E30" s="82">
        <v>8353800</v>
      </c>
      <c r="F30" s="82"/>
      <c r="G30" s="82">
        <v>-8353800</v>
      </c>
      <c r="H30" s="82"/>
      <c r="I30" s="82">
        <f>E30+G30</f>
        <v>0</v>
      </c>
      <c r="J30" s="82"/>
      <c r="K30" s="82">
        <v>493353183</v>
      </c>
      <c r="L30" s="82"/>
      <c r="M30" s="82">
        <v>214033736494</v>
      </c>
      <c r="N30" s="82"/>
      <c r="O30" s="82">
        <v>-229573191306</v>
      </c>
      <c r="P30" s="82"/>
      <c r="Q30" s="82">
        <f>M30+O30</f>
        <v>-15539454812</v>
      </c>
    </row>
    <row r="31" spans="1:17" ht="39.75" customHeight="1" thickBot="1">
      <c r="A31" s="176"/>
      <c r="B31" s="176"/>
      <c r="C31" s="177">
        <f>SUM(C9:C30)</f>
        <v>234191611</v>
      </c>
      <c r="D31" s="80"/>
      <c r="E31" s="177">
        <f>SUM(E9:E30)</f>
        <v>557735196942</v>
      </c>
      <c r="F31" s="80"/>
      <c r="G31" s="177">
        <f>SUM(G9:G30)</f>
        <v>-695565459862</v>
      </c>
      <c r="H31" s="80"/>
      <c r="I31" s="177">
        <f>SUM(I9:I30)</f>
        <v>-135019375009</v>
      </c>
      <c r="J31" s="80"/>
      <c r="K31" s="177">
        <f>SUM(K9:K30)</f>
        <v>8378857865</v>
      </c>
      <c r="L31" s="80"/>
      <c r="M31" s="177">
        <f>SUM(M9:M30)</f>
        <v>7729700107405</v>
      </c>
      <c r="N31" s="80"/>
      <c r="O31" s="177">
        <f>SUM(O9:O30)</f>
        <v>-7336250557761</v>
      </c>
      <c r="P31" s="80"/>
      <c r="Q31" s="177">
        <f>SUM(Q9:Q30)</f>
        <v>378216775306</v>
      </c>
    </row>
    <row r="32" spans="1:17" ht="39.75" customHeight="1" thickTop="1">
      <c r="A32" s="23"/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1:17" ht="39.75" customHeight="1">
      <c r="A33" s="243" t="s">
        <v>0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</row>
    <row r="34" spans="1:17" ht="39.75" customHeight="1">
      <c r="A34" s="243" t="s">
        <v>80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</row>
    <row r="35" spans="1:17" ht="39.75" customHeight="1">
      <c r="A35" s="243" t="str">
        <f>درآمدها!A3</f>
        <v>دوره یک ماهه منتهی به 31 اردیبهشت 1405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</row>
    <row r="36" spans="1:17" ht="39.75" customHeight="1">
      <c r="A36" s="118"/>
      <c r="B36" s="118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</row>
    <row r="37" spans="1:17" ht="38.25" customHeight="1">
      <c r="A37" s="242" t="s">
        <v>182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</row>
    <row r="38" spans="1:17" ht="38.25" customHeight="1">
      <c r="A38" s="120"/>
      <c r="B38" s="120"/>
      <c r="C38" s="220" t="s">
        <v>157</v>
      </c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</row>
    <row r="39" spans="1:17" ht="38.25" customHeight="1" thickBot="1">
      <c r="A39" s="112"/>
      <c r="B39" s="112"/>
      <c r="C39" s="210" t="str">
        <f>C7</f>
        <v>طی اردیبهشت ماه</v>
      </c>
      <c r="D39" s="210"/>
      <c r="E39" s="210"/>
      <c r="F39" s="210"/>
      <c r="G39" s="210"/>
      <c r="H39" s="210"/>
      <c r="I39" s="210"/>
      <c r="J39" s="113"/>
      <c r="K39" s="241" t="str">
        <f>K7</f>
        <v>از ابتدای سال مالی تا پایان اردیبهشت ماه</v>
      </c>
      <c r="L39" s="241"/>
      <c r="M39" s="241"/>
      <c r="N39" s="241"/>
      <c r="O39" s="241"/>
      <c r="P39" s="241"/>
      <c r="Q39" s="241"/>
    </row>
    <row r="40" spans="1:17" ht="38.25" customHeight="1" thickBot="1">
      <c r="A40" s="114" t="s">
        <v>81</v>
      </c>
      <c r="B40" s="37"/>
      <c r="C40" s="114" t="s">
        <v>6</v>
      </c>
      <c r="D40" s="37"/>
      <c r="E40" s="114" t="s">
        <v>8</v>
      </c>
      <c r="F40" s="37"/>
      <c r="G40" s="114" t="s">
        <v>93</v>
      </c>
      <c r="H40" s="37"/>
      <c r="I40" s="114" t="s">
        <v>94</v>
      </c>
      <c r="J40" s="37"/>
      <c r="K40" s="114" t="s">
        <v>6</v>
      </c>
      <c r="L40" s="37"/>
      <c r="M40" s="114" t="s">
        <v>8</v>
      </c>
      <c r="N40" s="37"/>
      <c r="O40" s="114" t="s">
        <v>93</v>
      </c>
      <c r="P40" s="37"/>
      <c r="Q40" s="114" t="s">
        <v>94</v>
      </c>
    </row>
    <row r="41" spans="1:17" ht="38.25" customHeight="1">
      <c r="A41" s="176" t="s">
        <v>250</v>
      </c>
      <c r="B41" s="176"/>
      <c r="C41" s="82">
        <v>0</v>
      </c>
      <c r="D41" s="82"/>
      <c r="E41" s="82">
        <v>0</v>
      </c>
      <c r="F41" s="82"/>
      <c r="G41" s="82">
        <v>0</v>
      </c>
      <c r="H41" s="82"/>
      <c r="I41" s="82">
        <v>0</v>
      </c>
      <c r="J41" s="82"/>
      <c r="K41" s="82">
        <v>0</v>
      </c>
      <c r="L41" s="82"/>
      <c r="M41" s="82">
        <v>0</v>
      </c>
      <c r="N41" s="82"/>
      <c r="O41" s="82">
        <v>42918548819</v>
      </c>
      <c r="P41" s="82"/>
      <c r="Q41" s="82">
        <v>42918548819</v>
      </c>
    </row>
    <row r="42" spans="1:17" ht="38.25" customHeight="1">
      <c r="A42" s="176" t="s">
        <v>138</v>
      </c>
      <c r="B42" s="176"/>
      <c r="C42" s="82">
        <v>0</v>
      </c>
      <c r="D42" s="82"/>
      <c r="E42" s="82">
        <v>0</v>
      </c>
      <c r="F42" s="82"/>
      <c r="G42" s="82">
        <v>0</v>
      </c>
      <c r="H42" s="82"/>
      <c r="I42" s="82">
        <v>0</v>
      </c>
      <c r="J42" s="82"/>
      <c r="K42" s="82">
        <v>923299000</v>
      </c>
      <c r="L42" s="82"/>
      <c r="M42" s="82">
        <v>408872265750</v>
      </c>
      <c r="N42" s="82"/>
      <c r="O42" s="82">
        <v>-437506645667</v>
      </c>
      <c r="P42" s="82"/>
      <c r="Q42" s="82">
        <v>28634379917</v>
      </c>
    </row>
    <row r="43" spans="1:17" ht="38.25" customHeight="1">
      <c r="A43" s="176" t="s">
        <v>231</v>
      </c>
      <c r="B43" s="176"/>
      <c r="C43" s="82">
        <v>0</v>
      </c>
      <c r="D43" s="82"/>
      <c r="E43" s="82">
        <v>0</v>
      </c>
      <c r="F43" s="82"/>
      <c r="G43" s="82">
        <v>0</v>
      </c>
      <c r="H43" s="82"/>
      <c r="I43" s="82">
        <v>0</v>
      </c>
      <c r="J43" s="82"/>
      <c r="K43" s="82">
        <v>0</v>
      </c>
      <c r="L43" s="82"/>
      <c r="M43" s="82">
        <v>0</v>
      </c>
      <c r="N43" s="82"/>
      <c r="O43" s="82">
        <v>19783484798</v>
      </c>
      <c r="P43" s="82"/>
      <c r="Q43" s="82">
        <v>19783484798</v>
      </c>
    </row>
    <row r="44" spans="1:17" ht="38.25" customHeight="1">
      <c r="A44" s="176" t="s">
        <v>233</v>
      </c>
      <c r="B44" s="176"/>
      <c r="C44" s="82">
        <v>0</v>
      </c>
      <c r="D44" s="82"/>
      <c r="E44" s="82">
        <v>0</v>
      </c>
      <c r="F44" s="82"/>
      <c r="G44" s="82">
        <v>0</v>
      </c>
      <c r="H44" s="82"/>
      <c r="I44" s="82">
        <v>0</v>
      </c>
      <c r="J44" s="82"/>
      <c r="K44" s="82">
        <v>0</v>
      </c>
      <c r="L44" s="82"/>
      <c r="M44" s="82">
        <v>0</v>
      </c>
      <c r="N44" s="82"/>
      <c r="O44" s="82">
        <v>18783480386</v>
      </c>
      <c r="P44" s="82"/>
      <c r="Q44" s="82">
        <v>18783480386</v>
      </c>
    </row>
    <row r="45" spans="1:17" ht="38.25" customHeight="1">
      <c r="A45" s="176" t="s">
        <v>122</v>
      </c>
      <c r="B45" s="176"/>
      <c r="C45" s="82">
        <v>0</v>
      </c>
      <c r="D45" s="82"/>
      <c r="E45" s="82">
        <v>0</v>
      </c>
      <c r="F45" s="82"/>
      <c r="G45" s="82">
        <v>0</v>
      </c>
      <c r="H45" s="82"/>
      <c r="I45" s="82">
        <v>0</v>
      </c>
      <c r="J45" s="82"/>
      <c r="K45" s="82">
        <v>433394000</v>
      </c>
      <c r="L45" s="82"/>
      <c r="M45" s="82">
        <v>156398970213</v>
      </c>
      <c r="N45" s="82"/>
      <c r="O45" s="82">
        <v>-170437245605</v>
      </c>
      <c r="P45" s="82"/>
      <c r="Q45" s="82">
        <v>14038275392</v>
      </c>
    </row>
    <row r="46" spans="1:17" ht="38.25" customHeight="1">
      <c r="A46" s="176" t="s">
        <v>293</v>
      </c>
      <c r="B46" s="176"/>
      <c r="C46" s="82">
        <v>0</v>
      </c>
      <c r="D46" s="82"/>
      <c r="E46" s="82">
        <v>0</v>
      </c>
      <c r="F46" s="82"/>
      <c r="G46" s="82">
        <v>0</v>
      </c>
      <c r="H46" s="82"/>
      <c r="I46" s="82">
        <v>0</v>
      </c>
      <c r="J46" s="82"/>
      <c r="K46" s="82">
        <v>0</v>
      </c>
      <c r="L46" s="82"/>
      <c r="M46" s="82">
        <v>0</v>
      </c>
      <c r="N46" s="82"/>
      <c r="O46" s="82">
        <v>11698047213</v>
      </c>
      <c r="P46" s="82"/>
      <c r="Q46" s="82">
        <v>11698047213</v>
      </c>
    </row>
    <row r="47" spans="1:17" ht="38.25" customHeight="1">
      <c r="A47" s="176" t="s">
        <v>128</v>
      </c>
      <c r="B47" s="176"/>
      <c r="C47" s="82">
        <v>0</v>
      </c>
      <c r="D47" s="82"/>
      <c r="E47" s="82">
        <v>0</v>
      </c>
      <c r="F47" s="82"/>
      <c r="G47" s="82">
        <v>0</v>
      </c>
      <c r="H47" s="82"/>
      <c r="I47" s="82">
        <v>0</v>
      </c>
      <c r="J47" s="82"/>
      <c r="K47" s="82">
        <v>342478000</v>
      </c>
      <c r="L47" s="82"/>
      <c r="M47" s="82">
        <v>129420948150</v>
      </c>
      <c r="N47" s="82"/>
      <c r="O47" s="82">
        <v>-140403152354</v>
      </c>
      <c r="P47" s="82"/>
      <c r="Q47" s="82">
        <v>10982204204</v>
      </c>
    </row>
    <row r="48" spans="1:17" ht="38.25" customHeight="1">
      <c r="A48" s="176" t="s">
        <v>247</v>
      </c>
      <c r="B48" s="176"/>
      <c r="C48" s="82">
        <v>0</v>
      </c>
      <c r="D48" s="82"/>
      <c r="E48" s="82">
        <v>0</v>
      </c>
      <c r="F48" s="82"/>
      <c r="G48" s="82">
        <v>0</v>
      </c>
      <c r="H48" s="82"/>
      <c r="I48" s="82">
        <v>0</v>
      </c>
      <c r="J48" s="82"/>
      <c r="K48" s="82">
        <v>0</v>
      </c>
      <c r="L48" s="82"/>
      <c r="M48" s="82">
        <v>0</v>
      </c>
      <c r="N48" s="82"/>
      <c r="O48" s="82">
        <v>10076101061</v>
      </c>
      <c r="P48" s="82"/>
      <c r="Q48" s="82">
        <v>10076101061</v>
      </c>
    </row>
    <row r="49" spans="1:17" ht="38.25" customHeight="1">
      <c r="A49" s="176" t="s">
        <v>236</v>
      </c>
      <c r="B49" s="176"/>
      <c r="C49" s="82">
        <v>0</v>
      </c>
      <c r="D49" s="82"/>
      <c r="E49" s="82">
        <v>0</v>
      </c>
      <c r="F49" s="82"/>
      <c r="G49" s="82">
        <v>0</v>
      </c>
      <c r="H49" s="82"/>
      <c r="I49" s="82">
        <v>0</v>
      </c>
      <c r="J49" s="82"/>
      <c r="K49" s="82">
        <v>0</v>
      </c>
      <c r="L49" s="82"/>
      <c r="M49" s="82">
        <v>0</v>
      </c>
      <c r="N49" s="82"/>
      <c r="O49" s="82">
        <v>14368964389</v>
      </c>
      <c r="P49" s="82"/>
      <c r="Q49" s="82">
        <v>14368964389</v>
      </c>
    </row>
    <row r="50" spans="1:17" ht="38.25" customHeight="1">
      <c r="A50" s="176" t="s">
        <v>129</v>
      </c>
      <c r="B50" s="176"/>
      <c r="C50" s="82">
        <v>0</v>
      </c>
      <c r="D50" s="82"/>
      <c r="E50" s="82">
        <v>0</v>
      </c>
      <c r="F50" s="82"/>
      <c r="G50" s="82">
        <v>0</v>
      </c>
      <c r="H50" s="82"/>
      <c r="I50" s="82">
        <v>0</v>
      </c>
      <c r="J50" s="82"/>
      <c r="K50" s="82">
        <v>379078000</v>
      </c>
      <c r="L50" s="82"/>
      <c r="M50" s="82">
        <v>187962489000</v>
      </c>
      <c r="N50" s="82"/>
      <c r="O50" s="82">
        <v>-198232890054</v>
      </c>
      <c r="P50" s="82"/>
      <c r="Q50" s="82">
        <v>10270401054</v>
      </c>
    </row>
    <row r="51" spans="1:17" ht="38.25" customHeight="1">
      <c r="A51" s="176" t="s">
        <v>108</v>
      </c>
      <c r="B51" s="176"/>
      <c r="C51" s="82">
        <v>0</v>
      </c>
      <c r="D51" s="82"/>
      <c r="E51" s="82">
        <v>0</v>
      </c>
      <c r="F51" s="82"/>
      <c r="G51" s="82">
        <v>0</v>
      </c>
      <c r="H51" s="82"/>
      <c r="I51" s="82">
        <v>0</v>
      </c>
      <c r="J51" s="82"/>
      <c r="K51" s="82">
        <v>76952000</v>
      </c>
      <c r="L51" s="82"/>
      <c r="M51" s="82">
        <v>88658596598</v>
      </c>
      <c r="N51" s="82"/>
      <c r="O51" s="82">
        <v>-98212513357</v>
      </c>
      <c r="P51" s="82"/>
      <c r="Q51" s="82">
        <v>9553916759</v>
      </c>
    </row>
    <row r="52" spans="1:17" ht="38.25" customHeight="1">
      <c r="A52" s="176" t="s">
        <v>130</v>
      </c>
      <c r="B52" s="176"/>
      <c r="C52" s="82">
        <v>0</v>
      </c>
      <c r="D52" s="82"/>
      <c r="E52" s="82">
        <v>0</v>
      </c>
      <c r="F52" s="82"/>
      <c r="G52" s="82">
        <v>0</v>
      </c>
      <c r="H52" s="82"/>
      <c r="I52" s="82">
        <v>0</v>
      </c>
      <c r="J52" s="82"/>
      <c r="K52" s="82">
        <v>218180000</v>
      </c>
      <c r="L52" s="82"/>
      <c r="M52" s="82">
        <v>158309741910</v>
      </c>
      <c r="N52" s="82"/>
      <c r="O52" s="82">
        <v>-168193190749</v>
      </c>
      <c r="P52" s="82"/>
      <c r="Q52" s="82">
        <v>9883448839</v>
      </c>
    </row>
    <row r="53" spans="1:17" ht="38.25" customHeight="1">
      <c r="A53" s="176" t="s">
        <v>238</v>
      </c>
      <c r="B53" s="176"/>
      <c r="C53" s="82">
        <v>0</v>
      </c>
      <c r="D53" s="82"/>
      <c r="E53" s="82">
        <v>0</v>
      </c>
      <c r="F53" s="82"/>
      <c r="G53" s="82">
        <v>0</v>
      </c>
      <c r="H53" s="82"/>
      <c r="I53" s="82">
        <v>0</v>
      </c>
      <c r="J53" s="82"/>
      <c r="K53" s="82">
        <v>0</v>
      </c>
      <c r="L53" s="82"/>
      <c r="M53" s="82">
        <v>0</v>
      </c>
      <c r="N53" s="82"/>
      <c r="O53" s="82">
        <v>8909089265</v>
      </c>
      <c r="P53" s="82"/>
      <c r="Q53" s="82">
        <v>8909089265</v>
      </c>
    </row>
    <row r="54" spans="1:17" ht="38.25" customHeight="1">
      <c r="A54" s="176" t="s">
        <v>232</v>
      </c>
      <c r="B54" s="176"/>
      <c r="C54" s="82">
        <v>0</v>
      </c>
      <c r="D54" s="82"/>
      <c r="E54" s="82">
        <v>0</v>
      </c>
      <c r="F54" s="82"/>
      <c r="G54" s="82">
        <v>0</v>
      </c>
      <c r="H54" s="82"/>
      <c r="I54" s="82">
        <v>0</v>
      </c>
      <c r="J54" s="82"/>
      <c r="K54" s="82">
        <v>0</v>
      </c>
      <c r="L54" s="82"/>
      <c r="M54" s="82">
        <v>0</v>
      </c>
      <c r="N54" s="82"/>
      <c r="O54" s="82">
        <v>9105627184</v>
      </c>
      <c r="P54" s="82"/>
      <c r="Q54" s="82">
        <v>9105627184</v>
      </c>
    </row>
    <row r="55" spans="1:17" ht="38.25" customHeight="1">
      <c r="A55" s="176" t="s">
        <v>252</v>
      </c>
      <c r="B55" s="176"/>
      <c r="C55" s="82">
        <v>0</v>
      </c>
      <c r="D55" s="82"/>
      <c r="E55" s="82">
        <v>0</v>
      </c>
      <c r="F55" s="82"/>
      <c r="G55" s="82">
        <v>0</v>
      </c>
      <c r="H55" s="82"/>
      <c r="I55" s="82">
        <v>0</v>
      </c>
      <c r="J55" s="82"/>
      <c r="K55" s="82">
        <v>1000000</v>
      </c>
      <c r="L55" s="82"/>
      <c r="M55" s="82">
        <v>8000498783</v>
      </c>
      <c r="N55" s="82"/>
      <c r="O55" s="82">
        <v>-16524592260</v>
      </c>
      <c r="P55" s="82"/>
      <c r="Q55" s="82">
        <v>8524093477</v>
      </c>
    </row>
    <row r="56" spans="1:17" ht="38.25" customHeight="1">
      <c r="A56" s="176" t="s">
        <v>123</v>
      </c>
      <c r="B56" s="176"/>
      <c r="C56" s="82">
        <v>0</v>
      </c>
      <c r="D56" s="82"/>
      <c r="E56" s="82">
        <v>0</v>
      </c>
      <c r="F56" s="82"/>
      <c r="G56" s="82">
        <v>0</v>
      </c>
      <c r="H56" s="82"/>
      <c r="I56" s="82">
        <v>0</v>
      </c>
      <c r="J56" s="82"/>
      <c r="K56" s="82">
        <v>201020000</v>
      </c>
      <c r="L56" s="82"/>
      <c r="M56" s="82">
        <v>132144941340</v>
      </c>
      <c r="N56" s="82"/>
      <c r="O56" s="82">
        <v>-141043260298</v>
      </c>
      <c r="P56" s="82"/>
      <c r="Q56" s="82">
        <v>8898318958</v>
      </c>
    </row>
    <row r="57" spans="1:17" ht="38.25" customHeight="1">
      <c r="A57" s="176" t="s">
        <v>237</v>
      </c>
      <c r="B57" s="176"/>
      <c r="C57" s="82">
        <v>0</v>
      </c>
      <c r="D57" s="82"/>
      <c r="E57" s="82">
        <v>0</v>
      </c>
      <c r="F57" s="82"/>
      <c r="G57" s="82">
        <v>0</v>
      </c>
      <c r="H57" s="82"/>
      <c r="I57" s="82">
        <v>0</v>
      </c>
      <c r="J57" s="82"/>
      <c r="K57" s="82">
        <v>0</v>
      </c>
      <c r="L57" s="82"/>
      <c r="M57" s="82">
        <v>0</v>
      </c>
      <c r="N57" s="82"/>
      <c r="O57" s="82">
        <v>6645042672</v>
      </c>
      <c r="P57" s="82"/>
      <c r="Q57" s="82">
        <v>6645042672</v>
      </c>
    </row>
    <row r="58" spans="1:17" ht="38.25" customHeight="1" thickBot="1">
      <c r="A58" s="176" t="s">
        <v>145</v>
      </c>
      <c r="B58" s="176"/>
      <c r="C58" s="178">
        <v>0</v>
      </c>
      <c r="D58" s="82"/>
      <c r="E58" s="178">
        <v>0</v>
      </c>
      <c r="F58" s="82"/>
      <c r="G58" s="178">
        <v>0</v>
      </c>
      <c r="H58" s="82"/>
      <c r="I58" s="178">
        <v>0</v>
      </c>
      <c r="J58" s="82"/>
      <c r="K58" s="178">
        <v>41001000</v>
      </c>
      <c r="L58" s="82"/>
      <c r="M58" s="178">
        <v>85058766948</v>
      </c>
      <c r="N58" s="82"/>
      <c r="O58" s="178">
        <v>-91862822864</v>
      </c>
      <c r="P58" s="82"/>
      <c r="Q58" s="178">
        <v>6804055916</v>
      </c>
    </row>
    <row r="59" spans="1:17" ht="38.25" customHeight="1" thickBot="1">
      <c r="A59" s="179" t="s">
        <v>193</v>
      </c>
      <c r="B59" s="179"/>
      <c r="C59" s="83">
        <f>SUM(C41:C58)</f>
        <v>0</v>
      </c>
      <c r="D59" s="80"/>
      <c r="E59" s="83">
        <f>SUM(E41:E58)</f>
        <v>0</v>
      </c>
      <c r="F59" s="80"/>
      <c r="G59" s="83">
        <f>SUM(G41:G58)</f>
        <v>0</v>
      </c>
      <c r="H59" s="80"/>
      <c r="I59" s="83">
        <f>SUM(I41:I58)</f>
        <v>0</v>
      </c>
      <c r="J59" s="80"/>
      <c r="K59" s="83">
        <f>SUM(K41:K58)</f>
        <v>2616402000</v>
      </c>
      <c r="L59" s="80"/>
      <c r="M59" s="83">
        <f>SUM(M41:M58)</f>
        <v>1354827218692</v>
      </c>
      <c r="N59" s="80"/>
      <c r="O59" s="83">
        <f>SUM(O41:O58)</f>
        <v>-1320127927421</v>
      </c>
      <c r="P59" s="80"/>
      <c r="Q59" s="83">
        <f>SUM(Q41:Q58)</f>
        <v>249877480303</v>
      </c>
    </row>
    <row r="60" spans="1:17" ht="38.25" customHeight="1">
      <c r="A60" s="23"/>
      <c r="B60" s="23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spans="1:17" ht="38.25" customHeight="1">
      <c r="A61" s="243" t="s">
        <v>0</v>
      </c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</row>
    <row r="62" spans="1:17" ht="38.25" customHeight="1">
      <c r="A62" s="243" t="s">
        <v>80</v>
      </c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</row>
    <row r="63" spans="1:17" ht="38.25" customHeight="1">
      <c r="A63" s="243" t="str">
        <f>درآمدها!A3</f>
        <v>دوره یک ماهه منتهی به 31 اردیبهشت 1405</v>
      </c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</row>
    <row r="64" spans="1:17" ht="38.25" customHeight="1">
      <c r="A64" s="118"/>
      <c r="B64" s="118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</row>
    <row r="65" spans="1:17" ht="38.25" customHeight="1">
      <c r="A65" s="242" t="s">
        <v>313</v>
      </c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</row>
    <row r="66" spans="1:17" ht="38.25" customHeight="1">
      <c r="A66" s="120"/>
      <c r="B66" s="120"/>
      <c r="C66" s="220" t="s">
        <v>157</v>
      </c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</row>
    <row r="67" spans="1:17" ht="38.25" customHeight="1" thickBot="1">
      <c r="A67" s="112"/>
      <c r="B67" s="112"/>
      <c r="C67" s="210" t="str">
        <f>C39</f>
        <v>طی اردیبهشت ماه</v>
      </c>
      <c r="D67" s="210"/>
      <c r="E67" s="210"/>
      <c r="F67" s="210"/>
      <c r="G67" s="210"/>
      <c r="H67" s="210"/>
      <c r="I67" s="210"/>
      <c r="J67" s="113"/>
      <c r="K67" s="241" t="str">
        <f>K39</f>
        <v>از ابتدای سال مالی تا پایان اردیبهشت ماه</v>
      </c>
      <c r="L67" s="241"/>
      <c r="M67" s="241"/>
      <c r="N67" s="241"/>
      <c r="O67" s="241"/>
      <c r="P67" s="241"/>
      <c r="Q67" s="241"/>
    </row>
    <row r="68" spans="1:17" ht="38.25" customHeight="1" thickBot="1">
      <c r="A68" s="114" t="s">
        <v>81</v>
      </c>
      <c r="B68" s="37"/>
      <c r="C68" s="114" t="s">
        <v>6</v>
      </c>
      <c r="D68" s="37"/>
      <c r="E68" s="114" t="s">
        <v>8</v>
      </c>
      <c r="F68" s="37"/>
      <c r="G68" s="114" t="s">
        <v>93</v>
      </c>
      <c r="H68" s="37"/>
      <c r="I68" s="114" t="s">
        <v>94</v>
      </c>
      <c r="J68" s="37"/>
      <c r="K68" s="114" t="s">
        <v>6</v>
      </c>
      <c r="L68" s="37"/>
      <c r="M68" s="114" t="s">
        <v>8</v>
      </c>
      <c r="N68" s="37"/>
      <c r="O68" s="114" t="s">
        <v>93</v>
      </c>
      <c r="P68" s="37"/>
      <c r="Q68" s="114" t="s">
        <v>94</v>
      </c>
    </row>
    <row r="69" spans="1:17" ht="38.25" customHeight="1">
      <c r="A69" s="179" t="s">
        <v>194</v>
      </c>
      <c r="B69" s="179"/>
      <c r="C69" s="80">
        <f>C59</f>
        <v>0</v>
      </c>
      <c r="D69" s="80"/>
      <c r="E69" s="80">
        <f>E59</f>
        <v>0</v>
      </c>
      <c r="F69" s="80"/>
      <c r="G69" s="80">
        <f>G59</f>
        <v>0</v>
      </c>
      <c r="H69" s="80"/>
      <c r="I69" s="80">
        <f>I59</f>
        <v>0</v>
      </c>
      <c r="J69" s="80"/>
      <c r="K69" s="80">
        <f>K59</f>
        <v>2616402000</v>
      </c>
      <c r="L69" s="80"/>
      <c r="M69" s="80">
        <f>M59</f>
        <v>1354827218692</v>
      </c>
      <c r="N69" s="80"/>
      <c r="O69" s="80">
        <f>O59</f>
        <v>-1320127927421</v>
      </c>
      <c r="P69" s="80"/>
      <c r="Q69" s="80">
        <f>Q59</f>
        <v>249877480303</v>
      </c>
    </row>
    <row r="70" spans="1:17" ht="38.25" customHeight="1">
      <c r="A70" s="176" t="s">
        <v>343</v>
      </c>
      <c r="B70" s="176"/>
      <c r="C70" s="82">
        <v>0</v>
      </c>
      <c r="D70" s="82"/>
      <c r="E70" s="82">
        <v>0</v>
      </c>
      <c r="F70" s="82"/>
      <c r="G70" s="82">
        <v>0</v>
      </c>
      <c r="H70" s="82"/>
      <c r="I70" s="82">
        <v>0</v>
      </c>
      <c r="J70" s="82"/>
      <c r="K70" s="82">
        <v>287296000</v>
      </c>
      <c r="L70" s="82"/>
      <c r="M70" s="82">
        <v>1452340328</v>
      </c>
      <c r="N70" s="82"/>
      <c r="O70" s="82">
        <v>-7885728717</v>
      </c>
      <c r="P70" s="82"/>
      <c r="Q70" s="82">
        <v>6433388389</v>
      </c>
    </row>
    <row r="71" spans="1:17" ht="38.25" customHeight="1">
      <c r="A71" s="176" t="s">
        <v>298</v>
      </c>
      <c r="B71" s="176"/>
      <c r="C71" s="82">
        <v>0</v>
      </c>
      <c r="D71" s="82"/>
      <c r="E71" s="82">
        <v>0</v>
      </c>
      <c r="F71" s="82"/>
      <c r="G71" s="82">
        <v>0</v>
      </c>
      <c r="H71" s="82"/>
      <c r="I71" s="82">
        <v>0</v>
      </c>
      <c r="J71" s="82"/>
      <c r="K71" s="82">
        <v>0</v>
      </c>
      <c r="L71" s="82"/>
      <c r="M71" s="82">
        <v>0</v>
      </c>
      <c r="N71" s="82"/>
      <c r="O71" s="82">
        <v>5578171164</v>
      </c>
      <c r="P71" s="82"/>
      <c r="Q71" s="82">
        <v>5578171164</v>
      </c>
    </row>
    <row r="72" spans="1:17" ht="38.25" customHeight="1">
      <c r="A72" s="176" t="s">
        <v>344</v>
      </c>
      <c r="B72" s="176"/>
      <c r="C72" s="82">
        <v>0</v>
      </c>
      <c r="D72" s="82"/>
      <c r="E72" s="82">
        <v>0</v>
      </c>
      <c r="F72" s="82"/>
      <c r="G72" s="82">
        <v>0</v>
      </c>
      <c r="H72" s="82"/>
      <c r="I72" s="82">
        <v>0</v>
      </c>
      <c r="J72" s="82"/>
      <c r="K72" s="82">
        <v>0</v>
      </c>
      <c r="L72" s="82"/>
      <c r="M72" s="82">
        <v>0</v>
      </c>
      <c r="N72" s="82"/>
      <c r="O72" s="82">
        <v>4938486224</v>
      </c>
      <c r="P72" s="82"/>
      <c r="Q72" s="82">
        <v>4938486224</v>
      </c>
    </row>
    <row r="73" spans="1:17" ht="38.25" customHeight="1">
      <c r="A73" s="176" t="s">
        <v>69</v>
      </c>
      <c r="B73" s="176"/>
      <c r="C73" s="82">
        <v>0</v>
      </c>
      <c r="D73" s="82"/>
      <c r="E73" s="82">
        <v>0</v>
      </c>
      <c r="F73" s="82"/>
      <c r="G73" s="82">
        <v>0</v>
      </c>
      <c r="H73" s="82"/>
      <c r="I73" s="82">
        <v>0</v>
      </c>
      <c r="J73" s="82"/>
      <c r="K73" s="82">
        <v>11570000</v>
      </c>
      <c r="L73" s="82"/>
      <c r="M73" s="82">
        <v>2993108760</v>
      </c>
      <c r="N73" s="82"/>
      <c r="O73" s="82">
        <v>-7593729333</v>
      </c>
      <c r="P73" s="82"/>
      <c r="Q73" s="82">
        <v>4600620573</v>
      </c>
    </row>
    <row r="74" spans="1:17" ht="38.25" customHeight="1">
      <c r="A74" s="176" t="s">
        <v>300</v>
      </c>
      <c r="B74" s="176"/>
      <c r="C74" s="82">
        <v>0</v>
      </c>
      <c r="D74" s="82"/>
      <c r="E74" s="82">
        <v>0</v>
      </c>
      <c r="F74" s="82"/>
      <c r="G74" s="82">
        <v>0</v>
      </c>
      <c r="H74" s="82"/>
      <c r="I74" s="82">
        <v>0</v>
      </c>
      <c r="J74" s="82"/>
      <c r="K74" s="82">
        <v>0</v>
      </c>
      <c r="L74" s="82"/>
      <c r="M74" s="82">
        <v>0</v>
      </c>
      <c r="N74" s="82"/>
      <c r="O74" s="82">
        <v>4315958473</v>
      </c>
      <c r="P74" s="82"/>
      <c r="Q74" s="82">
        <v>4315958473</v>
      </c>
    </row>
    <row r="75" spans="1:17" ht="38.25" customHeight="1">
      <c r="A75" s="176" t="s">
        <v>249</v>
      </c>
      <c r="B75" s="176"/>
      <c r="C75" s="82">
        <v>0</v>
      </c>
      <c r="D75" s="82"/>
      <c r="E75" s="82">
        <v>0</v>
      </c>
      <c r="F75" s="82"/>
      <c r="G75" s="82">
        <v>0</v>
      </c>
      <c r="H75" s="82"/>
      <c r="I75" s="82">
        <v>0</v>
      </c>
      <c r="J75" s="82"/>
      <c r="K75" s="82">
        <v>0</v>
      </c>
      <c r="L75" s="82"/>
      <c r="M75" s="82">
        <v>0</v>
      </c>
      <c r="N75" s="82"/>
      <c r="O75" s="82">
        <v>4223842834</v>
      </c>
      <c r="P75" s="82"/>
      <c r="Q75" s="82">
        <v>4223842834</v>
      </c>
    </row>
    <row r="76" spans="1:17" ht="38.25" customHeight="1">
      <c r="A76" s="176" t="s">
        <v>296</v>
      </c>
      <c r="B76" s="176"/>
      <c r="C76" s="82">
        <v>0</v>
      </c>
      <c r="D76" s="82"/>
      <c r="E76" s="82">
        <v>0</v>
      </c>
      <c r="F76" s="82"/>
      <c r="G76" s="82">
        <v>0</v>
      </c>
      <c r="H76" s="82"/>
      <c r="I76" s="82">
        <v>0</v>
      </c>
      <c r="J76" s="82"/>
      <c r="K76" s="82">
        <v>0</v>
      </c>
      <c r="L76" s="82"/>
      <c r="M76" s="82">
        <v>0</v>
      </c>
      <c r="N76" s="82"/>
      <c r="O76" s="82">
        <v>4019612923</v>
      </c>
      <c r="P76" s="82"/>
      <c r="Q76" s="82">
        <v>4019612923</v>
      </c>
    </row>
    <row r="77" spans="1:17" ht="38.25" customHeight="1">
      <c r="A77" s="176" t="s">
        <v>248</v>
      </c>
      <c r="B77" s="176"/>
      <c r="C77" s="82">
        <v>0</v>
      </c>
      <c r="D77" s="82"/>
      <c r="E77" s="82">
        <v>0</v>
      </c>
      <c r="F77" s="82"/>
      <c r="G77" s="82">
        <v>0</v>
      </c>
      <c r="H77" s="82"/>
      <c r="I77" s="82">
        <v>0</v>
      </c>
      <c r="J77" s="82"/>
      <c r="K77" s="82">
        <v>0</v>
      </c>
      <c r="L77" s="82"/>
      <c r="M77" s="82">
        <v>0</v>
      </c>
      <c r="N77" s="82"/>
      <c r="O77" s="82">
        <v>3977854393</v>
      </c>
      <c r="P77" s="82"/>
      <c r="Q77" s="82">
        <v>3977854393</v>
      </c>
    </row>
    <row r="78" spans="1:17" ht="38.25" customHeight="1">
      <c r="A78" s="176" t="s">
        <v>246</v>
      </c>
      <c r="B78" s="176"/>
      <c r="C78" s="82">
        <v>0</v>
      </c>
      <c r="D78" s="82"/>
      <c r="E78" s="82">
        <v>0</v>
      </c>
      <c r="F78" s="82"/>
      <c r="G78" s="82">
        <v>0</v>
      </c>
      <c r="H78" s="82"/>
      <c r="I78" s="82">
        <v>0</v>
      </c>
      <c r="J78" s="82"/>
      <c r="K78" s="82">
        <v>0</v>
      </c>
      <c r="L78" s="82"/>
      <c r="M78" s="82">
        <v>0</v>
      </c>
      <c r="N78" s="82"/>
      <c r="O78" s="82">
        <v>3590598413</v>
      </c>
      <c r="P78" s="82"/>
      <c r="Q78" s="82">
        <v>3590598413</v>
      </c>
    </row>
    <row r="79" spans="1:17" ht="38.25" customHeight="1">
      <c r="A79" s="176" t="s">
        <v>124</v>
      </c>
      <c r="B79" s="176"/>
      <c r="C79" s="82">
        <v>0</v>
      </c>
      <c r="D79" s="82"/>
      <c r="E79" s="82">
        <v>0</v>
      </c>
      <c r="F79" s="82"/>
      <c r="G79" s="82">
        <v>0</v>
      </c>
      <c r="H79" s="82"/>
      <c r="I79" s="82">
        <v>0</v>
      </c>
      <c r="J79" s="82"/>
      <c r="K79" s="82">
        <v>211813000</v>
      </c>
      <c r="L79" s="82"/>
      <c r="M79" s="82">
        <v>62842653900</v>
      </c>
      <c r="N79" s="82"/>
      <c r="O79" s="82">
        <v>-66767893524</v>
      </c>
      <c r="P79" s="82"/>
      <c r="Q79" s="82">
        <v>3925239624</v>
      </c>
    </row>
    <row r="80" spans="1:17" ht="38.25" customHeight="1">
      <c r="A80" s="176" t="s">
        <v>345</v>
      </c>
      <c r="B80" s="176"/>
      <c r="C80" s="82">
        <v>0</v>
      </c>
      <c r="D80" s="82"/>
      <c r="E80" s="82">
        <v>0</v>
      </c>
      <c r="F80" s="82"/>
      <c r="G80" s="82">
        <v>0</v>
      </c>
      <c r="H80" s="82"/>
      <c r="I80" s="82">
        <v>0</v>
      </c>
      <c r="J80" s="82"/>
      <c r="K80" s="82">
        <v>171425000</v>
      </c>
      <c r="L80" s="82"/>
      <c r="M80" s="82">
        <v>163417931180</v>
      </c>
      <c r="N80" s="82"/>
      <c r="O80" s="82">
        <v>-167747403623</v>
      </c>
      <c r="P80" s="82"/>
      <c r="Q80" s="82">
        <v>4329472443</v>
      </c>
    </row>
    <row r="81" spans="1:17" ht="38.25" customHeight="1">
      <c r="A81" s="176" t="s">
        <v>234</v>
      </c>
      <c r="B81" s="176"/>
      <c r="C81" s="82">
        <v>0</v>
      </c>
      <c r="D81" s="82"/>
      <c r="E81" s="82">
        <v>0</v>
      </c>
      <c r="F81" s="82"/>
      <c r="G81" s="82">
        <v>0</v>
      </c>
      <c r="H81" s="82"/>
      <c r="I81" s="82">
        <v>0</v>
      </c>
      <c r="J81" s="82"/>
      <c r="K81" s="82">
        <v>0</v>
      </c>
      <c r="L81" s="82"/>
      <c r="M81" s="82">
        <v>0</v>
      </c>
      <c r="N81" s="82"/>
      <c r="O81" s="82">
        <v>3090523665</v>
      </c>
      <c r="P81" s="82"/>
      <c r="Q81" s="82">
        <v>3090523665</v>
      </c>
    </row>
    <row r="82" spans="1:17" ht="38.25" customHeight="1">
      <c r="A82" s="176" t="s">
        <v>346</v>
      </c>
      <c r="B82" s="176"/>
      <c r="C82" s="82">
        <v>0</v>
      </c>
      <c r="D82" s="82"/>
      <c r="E82" s="82">
        <v>0</v>
      </c>
      <c r="F82" s="82"/>
      <c r="G82" s="82">
        <v>0</v>
      </c>
      <c r="H82" s="82"/>
      <c r="I82" s="82">
        <v>0</v>
      </c>
      <c r="J82" s="82"/>
      <c r="K82" s="82">
        <v>157051000</v>
      </c>
      <c r="L82" s="82"/>
      <c r="M82" s="82">
        <v>40308905362</v>
      </c>
      <c r="N82" s="82"/>
      <c r="O82" s="82">
        <v>-43336821212</v>
      </c>
      <c r="P82" s="82"/>
      <c r="Q82" s="82">
        <v>3027915850</v>
      </c>
    </row>
    <row r="83" spans="1:17" ht="38.25" customHeight="1">
      <c r="A83" s="176" t="s">
        <v>119</v>
      </c>
      <c r="B83" s="176"/>
      <c r="C83" s="82">
        <v>0</v>
      </c>
      <c r="D83" s="82"/>
      <c r="E83" s="82">
        <v>0</v>
      </c>
      <c r="F83" s="82"/>
      <c r="G83" s="82">
        <v>0</v>
      </c>
      <c r="H83" s="82"/>
      <c r="I83" s="82">
        <v>0</v>
      </c>
      <c r="J83" s="82"/>
      <c r="K83" s="82">
        <v>159047000</v>
      </c>
      <c r="L83" s="82"/>
      <c r="M83" s="82">
        <v>50446768320</v>
      </c>
      <c r="N83" s="82"/>
      <c r="O83" s="82">
        <v>-53517028928</v>
      </c>
      <c r="P83" s="82"/>
      <c r="Q83" s="82">
        <v>3070260608</v>
      </c>
    </row>
    <row r="84" spans="1:17" ht="38.25" customHeight="1">
      <c r="A84" s="176" t="s">
        <v>347</v>
      </c>
      <c r="B84" s="176"/>
      <c r="C84" s="82">
        <v>0</v>
      </c>
      <c r="D84" s="82"/>
      <c r="E84" s="82">
        <v>0</v>
      </c>
      <c r="F84" s="82"/>
      <c r="G84" s="82">
        <v>0</v>
      </c>
      <c r="H84" s="82"/>
      <c r="I84" s="82">
        <v>0</v>
      </c>
      <c r="J84" s="82"/>
      <c r="K84" s="82">
        <v>404256000</v>
      </c>
      <c r="L84" s="82"/>
      <c r="M84" s="82">
        <v>50265933150</v>
      </c>
      <c r="N84" s="82"/>
      <c r="O84" s="82">
        <v>-52957572817</v>
      </c>
      <c r="P84" s="82"/>
      <c r="Q84" s="82">
        <v>2691639667</v>
      </c>
    </row>
    <row r="85" spans="1:17" ht="38.25" customHeight="1">
      <c r="A85" s="176" t="s">
        <v>109</v>
      </c>
      <c r="B85" s="176"/>
      <c r="C85" s="82">
        <v>0</v>
      </c>
      <c r="D85" s="82"/>
      <c r="E85" s="82">
        <v>0</v>
      </c>
      <c r="F85" s="82"/>
      <c r="G85" s="82">
        <v>0</v>
      </c>
      <c r="H85" s="82"/>
      <c r="I85" s="82">
        <v>0</v>
      </c>
      <c r="J85" s="82"/>
      <c r="K85" s="82">
        <v>329204000</v>
      </c>
      <c r="L85" s="82"/>
      <c r="M85" s="82">
        <v>274661317005</v>
      </c>
      <c r="N85" s="82"/>
      <c r="O85" s="82">
        <v>-277005522573</v>
      </c>
      <c r="P85" s="82"/>
      <c r="Q85" s="82">
        <v>2344205568</v>
      </c>
    </row>
    <row r="86" spans="1:17" ht="38.25" customHeight="1">
      <c r="A86" s="176" t="s">
        <v>242</v>
      </c>
      <c r="B86" s="176"/>
      <c r="C86" s="82">
        <v>0</v>
      </c>
      <c r="D86" s="82"/>
      <c r="E86" s="82">
        <v>0</v>
      </c>
      <c r="F86" s="82"/>
      <c r="G86" s="82">
        <v>0</v>
      </c>
      <c r="H86" s="82"/>
      <c r="I86" s="82">
        <v>0</v>
      </c>
      <c r="J86" s="82"/>
      <c r="K86" s="82">
        <v>839000</v>
      </c>
      <c r="L86" s="82"/>
      <c r="M86" s="82">
        <v>39813653726</v>
      </c>
      <c r="N86" s="82"/>
      <c r="O86" s="82">
        <v>-42075649066</v>
      </c>
      <c r="P86" s="82"/>
      <c r="Q86" s="82">
        <v>2261995340</v>
      </c>
    </row>
    <row r="87" spans="1:17" ht="38.25" customHeight="1" thickBot="1">
      <c r="A87" s="176" t="s">
        <v>251</v>
      </c>
      <c r="B87" s="176"/>
      <c r="C87" s="178">
        <v>0</v>
      </c>
      <c r="D87" s="82"/>
      <c r="E87" s="178">
        <v>0</v>
      </c>
      <c r="F87" s="82"/>
      <c r="G87" s="178">
        <v>0</v>
      </c>
      <c r="H87" s="82"/>
      <c r="I87" s="178">
        <v>0</v>
      </c>
      <c r="J87" s="82"/>
      <c r="K87" s="178">
        <v>0</v>
      </c>
      <c r="L87" s="82"/>
      <c r="M87" s="178">
        <v>0</v>
      </c>
      <c r="N87" s="82"/>
      <c r="O87" s="178">
        <v>1812611230</v>
      </c>
      <c r="P87" s="82"/>
      <c r="Q87" s="178">
        <v>1812611230</v>
      </c>
    </row>
    <row r="88" spans="1:17" ht="38.25" customHeight="1" thickBot="1">
      <c r="A88" s="179" t="s">
        <v>193</v>
      </c>
      <c r="B88" s="179"/>
      <c r="C88" s="83">
        <f>SUM(C69:C87)</f>
        <v>0</v>
      </c>
      <c r="D88" s="80"/>
      <c r="E88" s="83">
        <f>SUM(E69:E87)</f>
        <v>0</v>
      </c>
      <c r="F88" s="80"/>
      <c r="G88" s="83">
        <f>SUM(G69:G87)</f>
        <v>0</v>
      </c>
      <c r="H88" s="80"/>
      <c r="I88" s="83">
        <f>SUM(I69:I87)</f>
        <v>0</v>
      </c>
      <c r="J88" s="80"/>
      <c r="K88" s="83">
        <f>SUM(K69:K87)</f>
        <v>4348903000</v>
      </c>
      <c r="L88" s="80"/>
      <c r="M88" s="83">
        <f>SUM(M69:M87)</f>
        <v>2041029830423</v>
      </c>
      <c r="N88" s="80"/>
      <c r="O88" s="83">
        <f>SUM(O69:O87)</f>
        <v>-2003467617895</v>
      </c>
      <c r="P88" s="80"/>
      <c r="Q88" s="83">
        <f>SUM(Q69:Q87)</f>
        <v>318109877684</v>
      </c>
    </row>
    <row r="89" spans="1:17" ht="38.25" customHeight="1">
      <c r="A89" s="23"/>
      <c r="B89" s="23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1:17" ht="38.25" customHeight="1">
      <c r="A90" s="23"/>
      <c r="B90" s="23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</row>
    <row r="91" spans="1:17" ht="38.25" customHeight="1">
      <c r="A91" s="243" t="s">
        <v>0</v>
      </c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</row>
    <row r="92" spans="1:17" ht="38.25" customHeight="1">
      <c r="A92" s="243" t="s">
        <v>80</v>
      </c>
      <c r="B92" s="243"/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</row>
    <row r="93" spans="1:17" ht="38.25" customHeight="1">
      <c r="A93" s="243" t="str">
        <f>درآمدها!A3</f>
        <v>دوره یک ماهه منتهی به 31 اردیبهشت 1405</v>
      </c>
      <c r="B93" s="243"/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</row>
    <row r="94" spans="1:17" ht="38.25" customHeight="1">
      <c r="A94" s="118"/>
      <c r="B94" s="118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</row>
    <row r="95" spans="1:17" ht="38.25" customHeight="1">
      <c r="A95" s="242" t="s">
        <v>313</v>
      </c>
      <c r="B95" s="242"/>
      <c r="C95" s="242"/>
      <c r="D95" s="242"/>
      <c r="E95" s="242"/>
      <c r="F95" s="242"/>
      <c r="G95" s="242"/>
      <c r="H95" s="242"/>
      <c r="I95" s="242"/>
      <c r="J95" s="242"/>
      <c r="K95" s="242"/>
      <c r="L95" s="242"/>
      <c r="M95" s="242"/>
      <c r="N95" s="242"/>
      <c r="O95" s="242"/>
      <c r="P95" s="242"/>
      <c r="Q95" s="242"/>
    </row>
    <row r="96" spans="1:17" ht="38.25" customHeight="1">
      <c r="A96" s="120"/>
      <c r="B96" s="120"/>
      <c r="C96" s="220" t="s">
        <v>157</v>
      </c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</row>
    <row r="97" spans="1:17" ht="38.25" customHeight="1" thickBot="1">
      <c r="A97" s="112"/>
      <c r="B97" s="112"/>
      <c r="C97" s="210" t="str">
        <f>C67</f>
        <v>طی اردیبهشت ماه</v>
      </c>
      <c r="D97" s="210"/>
      <c r="E97" s="210"/>
      <c r="F97" s="210"/>
      <c r="G97" s="210"/>
      <c r="H97" s="210"/>
      <c r="I97" s="210"/>
      <c r="J97" s="113"/>
      <c r="K97" s="241" t="str">
        <f>K67</f>
        <v>از ابتدای سال مالی تا پایان اردیبهشت ماه</v>
      </c>
      <c r="L97" s="241"/>
      <c r="M97" s="241"/>
      <c r="N97" s="241"/>
      <c r="O97" s="241"/>
      <c r="P97" s="241"/>
      <c r="Q97" s="241"/>
    </row>
    <row r="98" spans="1:17" ht="38.25" customHeight="1" thickBot="1">
      <c r="A98" s="114" t="s">
        <v>81</v>
      </c>
      <c r="B98" s="37"/>
      <c r="C98" s="114" t="s">
        <v>6</v>
      </c>
      <c r="D98" s="37"/>
      <c r="E98" s="114" t="s">
        <v>8</v>
      </c>
      <c r="F98" s="37"/>
      <c r="G98" s="114" t="s">
        <v>93</v>
      </c>
      <c r="H98" s="37"/>
      <c r="I98" s="114" t="s">
        <v>94</v>
      </c>
      <c r="J98" s="37"/>
      <c r="K98" s="114" t="s">
        <v>6</v>
      </c>
      <c r="L98" s="37"/>
      <c r="M98" s="114" t="s">
        <v>8</v>
      </c>
      <c r="N98" s="37"/>
      <c r="O98" s="114" t="s">
        <v>93</v>
      </c>
      <c r="P98" s="37"/>
      <c r="Q98" s="114" t="s">
        <v>94</v>
      </c>
    </row>
    <row r="99" spans="1:17" ht="38.25" customHeight="1">
      <c r="A99" s="179" t="s">
        <v>194</v>
      </c>
      <c r="B99" s="179"/>
      <c r="C99" s="80">
        <f>C88</f>
        <v>0</v>
      </c>
      <c r="D99" s="80"/>
      <c r="E99" s="80">
        <f>E88</f>
        <v>0</v>
      </c>
      <c r="F99" s="80"/>
      <c r="G99" s="80">
        <f>G88</f>
        <v>0</v>
      </c>
      <c r="H99" s="80"/>
      <c r="I99" s="80">
        <f>I88</f>
        <v>0</v>
      </c>
      <c r="J99" s="80"/>
      <c r="K99" s="80">
        <f>K88</f>
        <v>4348903000</v>
      </c>
      <c r="L99" s="80"/>
      <c r="M99" s="80">
        <f>M88</f>
        <v>2041029830423</v>
      </c>
      <c r="N99" s="80"/>
      <c r="O99" s="80">
        <f>O88</f>
        <v>-2003467617895</v>
      </c>
      <c r="P99" s="80"/>
      <c r="Q99" s="80">
        <f>Q88</f>
        <v>318109877684</v>
      </c>
    </row>
    <row r="100" spans="1:17" ht="38.25" customHeight="1">
      <c r="A100" s="176" t="s">
        <v>142</v>
      </c>
      <c r="B100" s="176"/>
      <c r="C100" s="82">
        <v>0</v>
      </c>
      <c r="D100" s="82"/>
      <c r="E100" s="82">
        <v>0</v>
      </c>
      <c r="F100" s="82"/>
      <c r="G100" s="82">
        <v>0</v>
      </c>
      <c r="H100" s="82"/>
      <c r="I100" s="82">
        <v>0</v>
      </c>
      <c r="J100" s="82"/>
      <c r="K100" s="82">
        <v>119781000</v>
      </c>
      <c r="L100" s="82"/>
      <c r="M100" s="82">
        <v>47648484000</v>
      </c>
      <c r="N100" s="82"/>
      <c r="O100" s="82">
        <v>-49572401292</v>
      </c>
      <c r="P100" s="82"/>
      <c r="Q100" s="82">
        <v>1923917292</v>
      </c>
    </row>
    <row r="101" spans="1:17" ht="38.25" customHeight="1">
      <c r="A101" s="176" t="s">
        <v>259</v>
      </c>
      <c r="B101" s="176"/>
      <c r="C101" s="82">
        <v>0</v>
      </c>
      <c r="D101" s="82"/>
      <c r="E101" s="82">
        <v>0</v>
      </c>
      <c r="F101" s="82"/>
      <c r="G101" s="82">
        <v>0</v>
      </c>
      <c r="H101" s="82"/>
      <c r="I101" s="82">
        <v>0</v>
      </c>
      <c r="J101" s="82"/>
      <c r="K101" s="82">
        <v>0</v>
      </c>
      <c r="L101" s="82"/>
      <c r="M101" s="82">
        <v>0</v>
      </c>
      <c r="N101" s="82"/>
      <c r="O101" s="82">
        <v>1408650685</v>
      </c>
      <c r="P101" s="82"/>
      <c r="Q101" s="82">
        <v>1408650685</v>
      </c>
    </row>
    <row r="102" spans="1:17" ht="38.25" customHeight="1">
      <c r="A102" s="176" t="s">
        <v>253</v>
      </c>
      <c r="B102" s="176"/>
      <c r="C102" s="82">
        <v>0</v>
      </c>
      <c r="D102" s="82"/>
      <c r="E102" s="82">
        <v>0</v>
      </c>
      <c r="F102" s="82"/>
      <c r="G102" s="82">
        <v>0</v>
      </c>
      <c r="H102" s="82"/>
      <c r="I102" s="82">
        <v>0</v>
      </c>
      <c r="J102" s="82"/>
      <c r="K102" s="82">
        <v>0</v>
      </c>
      <c r="L102" s="82"/>
      <c r="M102" s="82">
        <v>0</v>
      </c>
      <c r="N102" s="82"/>
      <c r="O102" s="82">
        <v>1693879495</v>
      </c>
      <c r="P102" s="82"/>
      <c r="Q102" s="82">
        <v>1693879495</v>
      </c>
    </row>
    <row r="103" spans="1:17" ht="38.25" customHeight="1">
      <c r="A103" s="176" t="s">
        <v>261</v>
      </c>
      <c r="B103" s="176"/>
      <c r="C103" s="82">
        <v>0</v>
      </c>
      <c r="D103" s="82"/>
      <c r="E103" s="82">
        <v>0</v>
      </c>
      <c r="F103" s="82"/>
      <c r="G103" s="82">
        <v>0</v>
      </c>
      <c r="H103" s="82"/>
      <c r="I103" s="82">
        <v>0</v>
      </c>
      <c r="J103" s="82"/>
      <c r="K103" s="82">
        <v>0</v>
      </c>
      <c r="L103" s="82"/>
      <c r="M103" s="82">
        <v>0</v>
      </c>
      <c r="N103" s="82"/>
      <c r="O103" s="82">
        <v>1281155621</v>
      </c>
      <c r="P103" s="82"/>
      <c r="Q103" s="82">
        <v>1281155621</v>
      </c>
    </row>
    <row r="104" spans="1:17" ht="38.25" customHeight="1">
      <c r="A104" s="176" t="s">
        <v>240</v>
      </c>
      <c r="B104" s="176"/>
      <c r="C104" s="82">
        <v>0</v>
      </c>
      <c r="D104" s="82"/>
      <c r="E104" s="82">
        <v>0</v>
      </c>
      <c r="F104" s="82"/>
      <c r="G104" s="82">
        <v>0</v>
      </c>
      <c r="H104" s="82"/>
      <c r="I104" s="82">
        <v>0</v>
      </c>
      <c r="J104" s="82"/>
      <c r="K104" s="82">
        <v>0</v>
      </c>
      <c r="L104" s="82"/>
      <c r="M104" s="82">
        <v>0</v>
      </c>
      <c r="N104" s="82"/>
      <c r="O104" s="82">
        <v>1206114189</v>
      </c>
      <c r="P104" s="82"/>
      <c r="Q104" s="82">
        <v>1206114189</v>
      </c>
    </row>
    <row r="105" spans="1:17" ht="38.25" customHeight="1">
      <c r="A105" s="176" t="s">
        <v>348</v>
      </c>
      <c r="B105" s="176"/>
      <c r="C105" s="82">
        <v>0</v>
      </c>
      <c r="D105" s="82"/>
      <c r="E105" s="82">
        <v>0</v>
      </c>
      <c r="F105" s="82"/>
      <c r="G105" s="82">
        <v>0</v>
      </c>
      <c r="H105" s="82"/>
      <c r="I105" s="82">
        <v>0</v>
      </c>
      <c r="J105" s="82"/>
      <c r="K105" s="82">
        <v>38000000</v>
      </c>
      <c r="L105" s="82"/>
      <c r="M105" s="82">
        <v>1240915067</v>
      </c>
      <c r="N105" s="82"/>
      <c r="O105" s="82">
        <v>-2432310490</v>
      </c>
      <c r="P105" s="82"/>
      <c r="Q105" s="82">
        <v>1191395423</v>
      </c>
    </row>
    <row r="106" spans="1:17" ht="38.25" customHeight="1">
      <c r="A106" s="176" t="s">
        <v>297</v>
      </c>
      <c r="B106" s="176"/>
      <c r="C106" s="82">
        <v>0</v>
      </c>
      <c r="D106" s="82"/>
      <c r="E106" s="82">
        <v>0</v>
      </c>
      <c r="F106" s="82"/>
      <c r="G106" s="82">
        <v>0</v>
      </c>
      <c r="H106" s="82"/>
      <c r="I106" s="82">
        <v>0</v>
      </c>
      <c r="J106" s="82"/>
      <c r="K106" s="82">
        <v>0</v>
      </c>
      <c r="L106" s="82"/>
      <c r="M106" s="82">
        <v>0</v>
      </c>
      <c r="N106" s="82"/>
      <c r="O106" s="82">
        <v>1171713776</v>
      </c>
      <c r="P106" s="82"/>
      <c r="Q106" s="82">
        <v>1171713776</v>
      </c>
    </row>
    <row r="107" spans="1:17" ht="38.25" customHeight="1">
      <c r="A107" s="176" t="s">
        <v>282</v>
      </c>
      <c r="B107" s="176"/>
      <c r="C107" s="82">
        <v>0</v>
      </c>
      <c r="D107" s="82"/>
      <c r="E107" s="82">
        <v>0</v>
      </c>
      <c r="F107" s="82"/>
      <c r="G107" s="82">
        <v>0</v>
      </c>
      <c r="H107" s="82"/>
      <c r="I107" s="82">
        <v>0</v>
      </c>
      <c r="J107" s="82"/>
      <c r="K107" s="82">
        <v>1000000</v>
      </c>
      <c r="L107" s="82"/>
      <c r="M107" s="82">
        <v>1171506597</v>
      </c>
      <c r="N107" s="82"/>
      <c r="O107" s="82">
        <v>-2342919211</v>
      </c>
      <c r="P107" s="82"/>
      <c r="Q107" s="82">
        <v>1171412614</v>
      </c>
    </row>
    <row r="108" spans="1:17" ht="38.25" customHeight="1">
      <c r="A108" s="176" t="s">
        <v>299</v>
      </c>
      <c r="B108" s="176"/>
      <c r="C108" s="82">
        <v>0</v>
      </c>
      <c r="D108" s="82"/>
      <c r="E108" s="82">
        <v>0</v>
      </c>
      <c r="F108" s="82"/>
      <c r="G108" s="82">
        <v>0</v>
      </c>
      <c r="H108" s="82"/>
      <c r="I108" s="82">
        <v>0</v>
      </c>
      <c r="J108" s="82"/>
      <c r="K108" s="82">
        <v>0</v>
      </c>
      <c r="L108" s="82"/>
      <c r="M108" s="82">
        <v>0</v>
      </c>
      <c r="N108" s="82"/>
      <c r="O108" s="82">
        <v>971945640</v>
      </c>
      <c r="P108" s="82"/>
      <c r="Q108" s="82">
        <v>971945640</v>
      </c>
    </row>
    <row r="109" spans="1:17" ht="38.25" customHeight="1">
      <c r="A109" s="176" t="s">
        <v>121</v>
      </c>
      <c r="B109" s="176"/>
      <c r="C109" s="82">
        <v>0</v>
      </c>
      <c r="D109" s="82"/>
      <c r="E109" s="82">
        <v>0</v>
      </c>
      <c r="F109" s="82"/>
      <c r="G109" s="82">
        <v>0</v>
      </c>
      <c r="H109" s="82"/>
      <c r="I109" s="82">
        <v>0</v>
      </c>
      <c r="J109" s="82"/>
      <c r="K109" s="82">
        <v>15000000</v>
      </c>
      <c r="L109" s="82"/>
      <c r="M109" s="82">
        <v>6711979950</v>
      </c>
      <c r="N109" s="82"/>
      <c r="O109" s="82">
        <v>-7478073537</v>
      </c>
      <c r="P109" s="82"/>
      <c r="Q109" s="82">
        <v>766093587</v>
      </c>
    </row>
    <row r="110" spans="1:17" ht="38.25" customHeight="1">
      <c r="A110" s="176" t="s">
        <v>349</v>
      </c>
      <c r="B110" s="176"/>
      <c r="C110" s="82">
        <v>0</v>
      </c>
      <c r="D110" s="82"/>
      <c r="E110" s="82">
        <v>0</v>
      </c>
      <c r="F110" s="82"/>
      <c r="G110" s="82">
        <v>0</v>
      </c>
      <c r="H110" s="82"/>
      <c r="I110" s="82">
        <v>0</v>
      </c>
      <c r="J110" s="82"/>
      <c r="K110" s="82">
        <v>0</v>
      </c>
      <c r="L110" s="82"/>
      <c r="M110" s="82">
        <v>0</v>
      </c>
      <c r="N110" s="82"/>
      <c r="O110" s="82">
        <v>727537755</v>
      </c>
      <c r="P110" s="82"/>
      <c r="Q110" s="82">
        <v>727537755</v>
      </c>
    </row>
    <row r="111" spans="1:17" ht="38.25" customHeight="1">
      <c r="A111" s="176" t="s">
        <v>350</v>
      </c>
      <c r="B111" s="176"/>
      <c r="C111" s="82">
        <v>0</v>
      </c>
      <c r="D111" s="82"/>
      <c r="E111" s="82">
        <v>0</v>
      </c>
      <c r="F111" s="82"/>
      <c r="G111" s="82">
        <v>0</v>
      </c>
      <c r="H111" s="82"/>
      <c r="I111" s="82">
        <v>0</v>
      </c>
      <c r="J111" s="82"/>
      <c r="K111" s="82">
        <v>37655000</v>
      </c>
      <c r="L111" s="82"/>
      <c r="M111" s="82">
        <v>895605387</v>
      </c>
      <c r="N111" s="82"/>
      <c r="O111" s="82">
        <v>-1543855000</v>
      </c>
      <c r="P111" s="82"/>
      <c r="Q111" s="82">
        <v>648249613</v>
      </c>
    </row>
    <row r="112" spans="1:17" ht="38.25" customHeight="1">
      <c r="A112" s="176" t="s">
        <v>301</v>
      </c>
      <c r="B112" s="176"/>
      <c r="C112" s="82">
        <v>0</v>
      </c>
      <c r="D112" s="82"/>
      <c r="E112" s="82">
        <v>0</v>
      </c>
      <c r="F112" s="82"/>
      <c r="G112" s="82">
        <v>0</v>
      </c>
      <c r="H112" s="82"/>
      <c r="I112" s="82">
        <v>0</v>
      </c>
      <c r="J112" s="82"/>
      <c r="K112" s="82">
        <v>0</v>
      </c>
      <c r="L112" s="82"/>
      <c r="M112" s="82">
        <v>0</v>
      </c>
      <c r="N112" s="82"/>
      <c r="O112" s="82">
        <v>628514250</v>
      </c>
      <c r="P112" s="82"/>
      <c r="Q112" s="82">
        <v>628514250</v>
      </c>
    </row>
    <row r="113" spans="1:17" ht="38.25" customHeight="1">
      <c r="A113" s="176" t="s">
        <v>113</v>
      </c>
      <c r="B113" s="176"/>
      <c r="C113" s="82">
        <v>0</v>
      </c>
      <c r="D113" s="82"/>
      <c r="E113" s="82">
        <v>0</v>
      </c>
      <c r="F113" s="82"/>
      <c r="G113" s="82">
        <v>0</v>
      </c>
      <c r="H113" s="82"/>
      <c r="I113" s="82">
        <v>0</v>
      </c>
      <c r="J113" s="82"/>
      <c r="K113" s="82">
        <v>27001000</v>
      </c>
      <c r="L113" s="82"/>
      <c r="M113" s="82">
        <v>10087014600</v>
      </c>
      <c r="N113" s="82"/>
      <c r="O113" s="82">
        <v>-10732123568</v>
      </c>
      <c r="P113" s="82"/>
      <c r="Q113" s="82">
        <v>645108968</v>
      </c>
    </row>
    <row r="114" spans="1:17" ht="38.25" customHeight="1">
      <c r="A114" s="176" t="s">
        <v>141</v>
      </c>
      <c r="B114" s="176"/>
      <c r="C114" s="82">
        <v>0</v>
      </c>
      <c r="D114" s="82"/>
      <c r="E114" s="82">
        <v>0</v>
      </c>
      <c r="F114" s="82"/>
      <c r="G114" s="82">
        <v>0</v>
      </c>
      <c r="H114" s="82"/>
      <c r="I114" s="82">
        <v>0</v>
      </c>
      <c r="J114" s="82"/>
      <c r="K114" s="82">
        <v>23314000</v>
      </c>
      <c r="L114" s="82"/>
      <c r="M114" s="82">
        <v>10354833450</v>
      </c>
      <c r="N114" s="82"/>
      <c r="O114" s="82">
        <v>-10992107800</v>
      </c>
      <c r="P114" s="82"/>
      <c r="Q114" s="82">
        <v>637274350</v>
      </c>
    </row>
    <row r="115" spans="1:17" ht="38.25" customHeight="1" thickBot="1">
      <c r="A115" s="176" t="s">
        <v>120</v>
      </c>
      <c r="B115" s="176"/>
      <c r="C115" s="82">
        <v>0</v>
      </c>
      <c r="D115" s="82"/>
      <c r="E115" s="82">
        <v>0</v>
      </c>
      <c r="F115" s="82"/>
      <c r="G115" s="82">
        <v>0</v>
      </c>
      <c r="H115" s="82"/>
      <c r="I115" s="82">
        <v>0</v>
      </c>
      <c r="J115" s="82"/>
      <c r="K115" s="82">
        <v>26015000</v>
      </c>
      <c r="L115" s="82"/>
      <c r="M115" s="82">
        <v>1743654620</v>
      </c>
      <c r="N115" s="82"/>
      <c r="O115" s="82">
        <v>-2177409865</v>
      </c>
      <c r="P115" s="82"/>
      <c r="Q115" s="82">
        <v>433755245</v>
      </c>
    </row>
    <row r="116" spans="1:17" ht="38.25" customHeight="1" thickBot="1">
      <c r="A116" s="179" t="s">
        <v>193</v>
      </c>
      <c r="B116" s="176"/>
      <c r="C116" s="180">
        <f>SUM(C99:C115)</f>
        <v>0</v>
      </c>
      <c r="D116" s="82"/>
      <c r="E116" s="180">
        <f>SUM(E99:E115)</f>
        <v>0</v>
      </c>
      <c r="F116" s="82"/>
      <c r="G116" s="180">
        <f>SUM(G99:G115)</f>
        <v>0</v>
      </c>
      <c r="H116" s="82"/>
      <c r="I116" s="180">
        <f>SUM(I99:I115)</f>
        <v>0</v>
      </c>
      <c r="J116" s="82"/>
      <c r="K116" s="180">
        <f>SUM(K99:K115)</f>
        <v>4636669000</v>
      </c>
      <c r="L116" s="82"/>
      <c r="M116" s="180">
        <f>SUM(M99:M115)</f>
        <v>2120883824094</v>
      </c>
      <c r="N116" s="82"/>
      <c r="O116" s="180">
        <f>SUM(O99:O115)</f>
        <v>-2081649307247</v>
      </c>
      <c r="P116" s="82"/>
      <c r="Q116" s="180">
        <f>SUM(Q99:Q115)</f>
        <v>334616596187</v>
      </c>
    </row>
    <row r="117" spans="1:17" ht="38.25" customHeight="1">
      <c r="A117" s="23"/>
      <c r="B117" s="23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</row>
    <row r="118" spans="1:17" ht="38.25" customHeight="1">
      <c r="A118" s="243" t="s">
        <v>0</v>
      </c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</row>
    <row r="119" spans="1:17" ht="38.25" customHeight="1">
      <c r="A119" s="243" t="s">
        <v>80</v>
      </c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</row>
    <row r="120" spans="1:17" ht="38.25" customHeight="1">
      <c r="A120" s="243" t="str">
        <f>درآمدها!A3</f>
        <v>دوره یک ماهه منتهی به 31 اردیبهشت 1405</v>
      </c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</row>
    <row r="121" spans="1:17" ht="38.25" customHeight="1">
      <c r="A121" s="118"/>
      <c r="B121" s="118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</row>
    <row r="122" spans="1:17" ht="38.25" customHeight="1">
      <c r="A122" s="242" t="s">
        <v>313</v>
      </c>
      <c r="B122" s="242"/>
      <c r="C122" s="242"/>
      <c r="D122" s="242"/>
      <c r="E122" s="242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</row>
    <row r="123" spans="1:17" ht="38.25" customHeight="1">
      <c r="A123" s="120"/>
      <c r="B123" s="120"/>
      <c r="C123" s="220" t="s">
        <v>157</v>
      </c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0"/>
      <c r="Q123" s="220"/>
    </row>
    <row r="124" spans="1:17" ht="38.25" customHeight="1" thickBot="1">
      <c r="A124" s="112"/>
      <c r="B124" s="112"/>
      <c r="C124" s="210" t="str">
        <f>C97</f>
        <v>طی اردیبهشت ماه</v>
      </c>
      <c r="D124" s="210"/>
      <c r="E124" s="210"/>
      <c r="F124" s="210"/>
      <c r="G124" s="210"/>
      <c r="H124" s="210"/>
      <c r="I124" s="210"/>
      <c r="J124" s="113"/>
      <c r="K124" s="241" t="str">
        <f>K97</f>
        <v>از ابتدای سال مالی تا پایان اردیبهشت ماه</v>
      </c>
      <c r="L124" s="241"/>
      <c r="M124" s="241"/>
      <c r="N124" s="241"/>
      <c r="O124" s="241"/>
      <c r="P124" s="241"/>
      <c r="Q124" s="241"/>
    </row>
    <row r="125" spans="1:17" ht="38.25" customHeight="1" thickBot="1">
      <c r="A125" s="114" t="s">
        <v>81</v>
      </c>
      <c r="B125" s="37"/>
      <c r="C125" s="114" t="s">
        <v>6</v>
      </c>
      <c r="D125" s="37"/>
      <c r="E125" s="114" t="s">
        <v>8</v>
      </c>
      <c r="F125" s="37"/>
      <c r="G125" s="114" t="s">
        <v>93</v>
      </c>
      <c r="H125" s="37"/>
      <c r="I125" s="114" t="s">
        <v>94</v>
      </c>
      <c r="J125" s="37"/>
      <c r="K125" s="114" t="s">
        <v>6</v>
      </c>
      <c r="L125" s="37"/>
      <c r="M125" s="114" t="s">
        <v>8</v>
      </c>
      <c r="N125" s="37"/>
      <c r="O125" s="114" t="s">
        <v>93</v>
      </c>
      <c r="P125" s="37"/>
      <c r="Q125" s="114" t="s">
        <v>94</v>
      </c>
    </row>
    <row r="126" spans="1:17" ht="38.25" customHeight="1">
      <c r="A126" s="179" t="s">
        <v>194</v>
      </c>
      <c r="B126" s="179"/>
      <c r="C126" s="80">
        <f>SUM(C116)</f>
        <v>0</v>
      </c>
      <c r="D126" s="80"/>
      <c r="E126" s="80">
        <f>SUM(E116)</f>
        <v>0</v>
      </c>
      <c r="F126" s="80"/>
      <c r="G126" s="80">
        <f>SUM(G116)</f>
        <v>0</v>
      </c>
      <c r="H126" s="80"/>
      <c r="I126" s="80">
        <f>SUM(I116)</f>
        <v>0</v>
      </c>
      <c r="J126" s="80"/>
      <c r="K126" s="80">
        <f>SUM(K116)</f>
        <v>4636669000</v>
      </c>
      <c r="L126" s="80"/>
      <c r="M126" s="80">
        <f>SUM(M116)</f>
        <v>2120883824094</v>
      </c>
      <c r="N126" s="80"/>
      <c r="O126" s="80">
        <f>SUM(O116)</f>
        <v>-2081649307247</v>
      </c>
      <c r="P126" s="80"/>
      <c r="Q126" s="80">
        <f>SUM(Q116)</f>
        <v>334616596187</v>
      </c>
    </row>
    <row r="127" spans="1:17" ht="38.25" customHeight="1">
      <c r="A127" s="176" t="s">
        <v>140</v>
      </c>
      <c r="B127" s="176"/>
      <c r="C127" s="82">
        <v>0</v>
      </c>
      <c r="D127" s="82"/>
      <c r="E127" s="82">
        <v>0</v>
      </c>
      <c r="F127" s="82"/>
      <c r="G127" s="82">
        <v>0</v>
      </c>
      <c r="H127" s="82"/>
      <c r="I127" s="82">
        <v>0</v>
      </c>
      <c r="J127" s="82"/>
      <c r="K127" s="82">
        <v>25842000</v>
      </c>
      <c r="L127" s="82"/>
      <c r="M127" s="82">
        <v>10201978800</v>
      </c>
      <c r="N127" s="82"/>
      <c r="O127" s="82">
        <v>-10685651891</v>
      </c>
      <c r="P127" s="82"/>
      <c r="Q127" s="82">
        <v>483673091</v>
      </c>
    </row>
    <row r="128" spans="1:17" ht="38.25" customHeight="1">
      <c r="A128" s="176" t="s">
        <v>257</v>
      </c>
      <c r="B128" s="176"/>
      <c r="C128" s="82">
        <v>0</v>
      </c>
      <c r="D128" s="82"/>
      <c r="E128" s="82">
        <v>0</v>
      </c>
      <c r="F128" s="82"/>
      <c r="G128" s="82">
        <v>0</v>
      </c>
      <c r="H128" s="82"/>
      <c r="I128" s="82">
        <v>0</v>
      </c>
      <c r="J128" s="82"/>
      <c r="K128" s="82">
        <v>0</v>
      </c>
      <c r="L128" s="82"/>
      <c r="M128" s="82">
        <v>0</v>
      </c>
      <c r="N128" s="82"/>
      <c r="O128" s="82">
        <v>385966802</v>
      </c>
      <c r="P128" s="82"/>
      <c r="Q128" s="82">
        <v>385966802</v>
      </c>
    </row>
    <row r="129" spans="1:17" ht="38.25" customHeight="1">
      <c r="A129" s="176" t="s">
        <v>132</v>
      </c>
      <c r="B129" s="176"/>
      <c r="C129" s="82">
        <v>0</v>
      </c>
      <c r="D129" s="82"/>
      <c r="E129" s="82">
        <v>0</v>
      </c>
      <c r="F129" s="82"/>
      <c r="G129" s="82">
        <v>0</v>
      </c>
      <c r="H129" s="82"/>
      <c r="I129" s="82">
        <v>0</v>
      </c>
      <c r="J129" s="82"/>
      <c r="K129" s="82">
        <v>23003000</v>
      </c>
      <c r="L129" s="82"/>
      <c r="M129" s="82">
        <v>10160607600</v>
      </c>
      <c r="N129" s="82"/>
      <c r="O129" s="82">
        <v>-10587722413</v>
      </c>
      <c r="P129" s="82"/>
      <c r="Q129" s="82">
        <v>427114813</v>
      </c>
    </row>
    <row r="130" spans="1:17" ht="38.25" customHeight="1">
      <c r="A130" s="176" t="s">
        <v>278</v>
      </c>
      <c r="B130" s="176"/>
      <c r="C130" s="82">
        <v>0</v>
      </c>
      <c r="D130" s="82"/>
      <c r="E130" s="82">
        <v>0</v>
      </c>
      <c r="F130" s="82"/>
      <c r="G130" s="82">
        <v>0</v>
      </c>
      <c r="H130" s="82"/>
      <c r="I130" s="82">
        <v>0</v>
      </c>
      <c r="J130" s="82"/>
      <c r="K130" s="82">
        <v>0</v>
      </c>
      <c r="L130" s="82"/>
      <c r="M130" s="82">
        <v>0</v>
      </c>
      <c r="N130" s="82"/>
      <c r="O130" s="82">
        <v>365265762</v>
      </c>
      <c r="P130" s="82"/>
      <c r="Q130" s="82">
        <v>365265762</v>
      </c>
    </row>
    <row r="131" spans="1:17" ht="38.25" customHeight="1">
      <c r="A131" s="176" t="s">
        <v>143</v>
      </c>
      <c r="B131" s="176"/>
      <c r="C131" s="82">
        <v>0</v>
      </c>
      <c r="D131" s="82"/>
      <c r="E131" s="82">
        <v>0</v>
      </c>
      <c r="F131" s="82"/>
      <c r="G131" s="82">
        <v>0</v>
      </c>
      <c r="H131" s="82"/>
      <c r="I131" s="82">
        <v>0</v>
      </c>
      <c r="J131" s="82"/>
      <c r="K131" s="82">
        <v>11026000</v>
      </c>
      <c r="L131" s="82"/>
      <c r="M131" s="82">
        <v>3727883250</v>
      </c>
      <c r="N131" s="82"/>
      <c r="O131" s="82">
        <v>-4038094045</v>
      </c>
      <c r="P131" s="82"/>
      <c r="Q131" s="82">
        <v>310210795</v>
      </c>
    </row>
    <row r="132" spans="1:17" ht="38.25" customHeight="1">
      <c r="A132" s="176" t="s">
        <v>351</v>
      </c>
      <c r="B132" s="176"/>
      <c r="C132" s="82">
        <v>0</v>
      </c>
      <c r="D132" s="82"/>
      <c r="E132" s="82">
        <v>0</v>
      </c>
      <c r="F132" s="82"/>
      <c r="G132" s="82">
        <v>0</v>
      </c>
      <c r="H132" s="82"/>
      <c r="I132" s="82">
        <v>0</v>
      </c>
      <c r="J132" s="82"/>
      <c r="K132" s="82">
        <v>11000000</v>
      </c>
      <c r="L132" s="82"/>
      <c r="M132" s="82">
        <v>11002783</v>
      </c>
      <c r="N132" s="82"/>
      <c r="O132" s="82">
        <v>-275000000</v>
      </c>
      <c r="P132" s="82"/>
      <c r="Q132" s="82">
        <v>263997217</v>
      </c>
    </row>
    <row r="133" spans="1:17" ht="38.25" customHeight="1">
      <c r="A133" s="176" t="s">
        <v>352</v>
      </c>
      <c r="B133" s="176"/>
      <c r="C133" s="82">
        <v>0</v>
      </c>
      <c r="D133" s="82"/>
      <c r="E133" s="82">
        <v>0</v>
      </c>
      <c r="F133" s="82"/>
      <c r="G133" s="82">
        <v>0</v>
      </c>
      <c r="H133" s="82"/>
      <c r="I133" s="82">
        <v>0</v>
      </c>
      <c r="J133" s="82"/>
      <c r="K133" s="82">
        <v>2000000</v>
      </c>
      <c r="L133" s="82"/>
      <c r="M133" s="82">
        <v>2239423200</v>
      </c>
      <c r="N133" s="82"/>
      <c r="O133" s="82">
        <v>-2479938200</v>
      </c>
      <c r="P133" s="82"/>
      <c r="Q133" s="82">
        <v>240515000</v>
      </c>
    </row>
    <row r="134" spans="1:17" ht="38.25" customHeight="1">
      <c r="A134" s="176" t="s">
        <v>280</v>
      </c>
      <c r="B134" s="176"/>
      <c r="C134" s="82">
        <v>0</v>
      </c>
      <c r="D134" s="82"/>
      <c r="E134" s="82">
        <v>0</v>
      </c>
      <c r="F134" s="82"/>
      <c r="G134" s="82">
        <v>0</v>
      </c>
      <c r="H134" s="82"/>
      <c r="I134" s="82">
        <v>0</v>
      </c>
      <c r="J134" s="82"/>
      <c r="K134" s="82">
        <v>0</v>
      </c>
      <c r="L134" s="82"/>
      <c r="M134" s="82">
        <v>0</v>
      </c>
      <c r="N134" s="82"/>
      <c r="O134" s="82">
        <v>199892096</v>
      </c>
      <c r="P134" s="82"/>
      <c r="Q134" s="82">
        <v>199892096</v>
      </c>
    </row>
    <row r="135" spans="1:17" ht="38.25" customHeight="1">
      <c r="A135" s="176" t="s">
        <v>118</v>
      </c>
      <c r="B135" s="176"/>
      <c r="C135" s="82">
        <v>0</v>
      </c>
      <c r="D135" s="82"/>
      <c r="E135" s="82">
        <v>0</v>
      </c>
      <c r="F135" s="82"/>
      <c r="G135" s="82">
        <v>0</v>
      </c>
      <c r="H135" s="82"/>
      <c r="I135" s="82">
        <v>0</v>
      </c>
      <c r="J135" s="82"/>
      <c r="K135" s="82">
        <v>8240000</v>
      </c>
      <c r="L135" s="82"/>
      <c r="M135" s="82">
        <v>204959528</v>
      </c>
      <c r="N135" s="82"/>
      <c r="O135" s="82">
        <v>-398473369</v>
      </c>
      <c r="P135" s="82"/>
      <c r="Q135" s="82">
        <v>193513841</v>
      </c>
    </row>
    <row r="136" spans="1:17" ht="38.25" customHeight="1">
      <c r="A136" s="176" t="s">
        <v>144</v>
      </c>
      <c r="B136" s="176"/>
      <c r="C136" s="82">
        <v>0</v>
      </c>
      <c r="D136" s="82"/>
      <c r="E136" s="82">
        <v>0</v>
      </c>
      <c r="F136" s="82"/>
      <c r="G136" s="82">
        <v>0</v>
      </c>
      <c r="H136" s="82"/>
      <c r="I136" s="82">
        <v>0</v>
      </c>
      <c r="J136" s="82"/>
      <c r="K136" s="82">
        <v>25155000</v>
      </c>
      <c r="L136" s="82"/>
      <c r="M136" s="82">
        <v>6975144540</v>
      </c>
      <c r="N136" s="82"/>
      <c r="O136" s="82">
        <v>-7189432773</v>
      </c>
      <c r="P136" s="82"/>
      <c r="Q136" s="82">
        <v>214288233</v>
      </c>
    </row>
    <row r="137" spans="1:17" ht="38.25" customHeight="1">
      <c r="A137" s="176" t="s">
        <v>239</v>
      </c>
      <c r="B137" s="176"/>
      <c r="C137" s="82">
        <v>0</v>
      </c>
      <c r="D137" s="82"/>
      <c r="E137" s="82">
        <v>0</v>
      </c>
      <c r="F137" s="82"/>
      <c r="G137" s="82">
        <v>0</v>
      </c>
      <c r="H137" s="82"/>
      <c r="I137" s="82">
        <v>0</v>
      </c>
      <c r="J137" s="82"/>
      <c r="K137" s="82">
        <v>0</v>
      </c>
      <c r="L137" s="82"/>
      <c r="M137" s="82">
        <v>0</v>
      </c>
      <c r="N137" s="82"/>
      <c r="O137" s="82">
        <v>124285573</v>
      </c>
      <c r="P137" s="82"/>
      <c r="Q137" s="82">
        <v>124285573</v>
      </c>
    </row>
    <row r="138" spans="1:17" ht="38.25" customHeight="1">
      <c r="A138" s="176" t="s">
        <v>255</v>
      </c>
      <c r="B138" s="176"/>
      <c r="C138" s="82">
        <v>0</v>
      </c>
      <c r="D138" s="82"/>
      <c r="E138" s="82">
        <v>0</v>
      </c>
      <c r="F138" s="82"/>
      <c r="G138" s="82">
        <v>0</v>
      </c>
      <c r="H138" s="82"/>
      <c r="I138" s="82">
        <v>0</v>
      </c>
      <c r="J138" s="82"/>
      <c r="K138" s="82">
        <v>1000000</v>
      </c>
      <c r="L138" s="82"/>
      <c r="M138" s="82">
        <v>991516500</v>
      </c>
      <c r="N138" s="82"/>
      <c r="O138" s="82">
        <v>-1105290175</v>
      </c>
      <c r="P138" s="82"/>
      <c r="Q138" s="82">
        <v>113773675</v>
      </c>
    </row>
    <row r="139" spans="1:17" ht="38.25" customHeight="1">
      <c r="A139" s="176" t="s">
        <v>139</v>
      </c>
      <c r="B139" s="176"/>
      <c r="C139" s="82">
        <v>0</v>
      </c>
      <c r="D139" s="82"/>
      <c r="E139" s="82">
        <v>0</v>
      </c>
      <c r="F139" s="82"/>
      <c r="G139" s="82">
        <v>0</v>
      </c>
      <c r="H139" s="82"/>
      <c r="I139" s="82">
        <v>0</v>
      </c>
      <c r="J139" s="82"/>
      <c r="K139" s="82">
        <v>2881000</v>
      </c>
      <c r="L139" s="82"/>
      <c r="M139" s="82">
        <v>1029665520</v>
      </c>
      <c r="N139" s="82"/>
      <c r="O139" s="82">
        <v>-1142462977</v>
      </c>
      <c r="P139" s="82"/>
      <c r="Q139" s="82">
        <v>112797457</v>
      </c>
    </row>
    <row r="140" spans="1:17" ht="38.25" customHeight="1">
      <c r="A140" s="176" t="s">
        <v>134</v>
      </c>
      <c r="B140" s="176"/>
      <c r="C140" s="82">
        <v>0</v>
      </c>
      <c r="D140" s="82"/>
      <c r="E140" s="82">
        <v>0</v>
      </c>
      <c r="F140" s="82"/>
      <c r="G140" s="82">
        <v>0</v>
      </c>
      <c r="H140" s="82"/>
      <c r="I140" s="82">
        <v>0</v>
      </c>
      <c r="J140" s="82"/>
      <c r="K140" s="82">
        <v>4000000</v>
      </c>
      <c r="L140" s="82"/>
      <c r="M140" s="82">
        <v>48851863038</v>
      </c>
      <c r="N140" s="82"/>
      <c r="O140" s="82">
        <v>-49161954891</v>
      </c>
      <c r="P140" s="82"/>
      <c r="Q140" s="82">
        <v>310091853</v>
      </c>
    </row>
    <row r="141" spans="1:17" ht="38.25" customHeight="1">
      <c r="A141" s="176" t="s">
        <v>276</v>
      </c>
      <c r="B141" s="176"/>
      <c r="C141" s="82">
        <v>0</v>
      </c>
      <c r="D141" s="82"/>
      <c r="E141" s="82">
        <v>0</v>
      </c>
      <c r="F141" s="82"/>
      <c r="G141" s="82">
        <v>0</v>
      </c>
      <c r="H141" s="82"/>
      <c r="I141" s="82">
        <v>0</v>
      </c>
      <c r="J141" s="82"/>
      <c r="K141" s="82">
        <v>0</v>
      </c>
      <c r="L141" s="82"/>
      <c r="M141" s="82">
        <v>0</v>
      </c>
      <c r="N141" s="82"/>
      <c r="O141" s="82">
        <v>77872760</v>
      </c>
      <c r="P141" s="82"/>
      <c r="Q141" s="82">
        <v>77872760</v>
      </c>
    </row>
    <row r="142" spans="1:17" ht="38.25" customHeight="1">
      <c r="A142" s="176" t="s">
        <v>245</v>
      </c>
      <c r="B142" s="176"/>
      <c r="C142" s="82">
        <v>0</v>
      </c>
      <c r="D142" s="82"/>
      <c r="E142" s="82">
        <v>0</v>
      </c>
      <c r="F142" s="82"/>
      <c r="G142" s="82">
        <v>0</v>
      </c>
      <c r="H142" s="82"/>
      <c r="I142" s="82">
        <v>0</v>
      </c>
      <c r="J142" s="82"/>
      <c r="K142" s="82">
        <v>0</v>
      </c>
      <c r="L142" s="82"/>
      <c r="M142" s="82">
        <v>0</v>
      </c>
      <c r="N142" s="82"/>
      <c r="O142" s="82">
        <v>81746720</v>
      </c>
      <c r="P142" s="82"/>
      <c r="Q142" s="82">
        <v>81746720</v>
      </c>
    </row>
    <row r="143" spans="1:17" ht="38.25" customHeight="1">
      <c r="A143" s="176" t="s">
        <v>353</v>
      </c>
      <c r="B143" s="176"/>
      <c r="C143" s="82">
        <v>0</v>
      </c>
      <c r="D143" s="82"/>
      <c r="E143" s="82">
        <v>0</v>
      </c>
      <c r="F143" s="82"/>
      <c r="G143" s="82">
        <v>0</v>
      </c>
      <c r="H143" s="82"/>
      <c r="I143" s="82">
        <v>0</v>
      </c>
      <c r="J143" s="82"/>
      <c r="K143" s="82">
        <v>89200000</v>
      </c>
      <c r="L143" s="82"/>
      <c r="M143" s="82">
        <v>98353732815</v>
      </c>
      <c r="N143" s="82"/>
      <c r="O143" s="82">
        <v>-98950743956</v>
      </c>
      <c r="P143" s="82"/>
      <c r="Q143" s="82">
        <v>597011141</v>
      </c>
    </row>
    <row r="144" spans="1:17" ht="38.25" customHeight="1" thickBot="1">
      <c r="A144" s="176" t="s">
        <v>131</v>
      </c>
      <c r="B144" s="176"/>
      <c r="C144" s="82">
        <v>0</v>
      </c>
      <c r="D144" s="82"/>
      <c r="E144" s="82">
        <v>0</v>
      </c>
      <c r="F144" s="82"/>
      <c r="G144" s="82">
        <v>0</v>
      </c>
      <c r="H144" s="82"/>
      <c r="I144" s="82">
        <v>0</v>
      </c>
      <c r="J144" s="82"/>
      <c r="K144" s="82">
        <v>5002000</v>
      </c>
      <c r="L144" s="82"/>
      <c r="M144" s="82">
        <v>1965402192</v>
      </c>
      <c r="N144" s="82"/>
      <c r="O144" s="82">
        <v>-2027382502</v>
      </c>
      <c r="P144" s="82"/>
      <c r="Q144" s="82">
        <v>61980310</v>
      </c>
    </row>
    <row r="145" spans="1:17" ht="38.25" customHeight="1" thickBot="1">
      <c r="A145" s="179" t="s">
        <v>193</v>
      </c>
      <c r="B145" s="176"/>
      <c r="C145" s="180">
        <f>SUM(C126:C144)</f>
        <v>0</v>
      </c>
      <c r="D145" s="82"/>
      <c r="E145" s="180">
        <f>SUM(E126:E144)</f>
        <v>0</v>
      </c>
      <c r="F145" s="82"/>
      <c r="G145" s="180">
        <f>SUM(G126:G144)</f>
        <v>0</v>
      </c>
      <c r="H145" s="82"/>
      <c r="I145" s="180">
        <f>SUM(I126:I144)</f>
        <v>0</v>
      </c>
      <c r="J145" s="82"/>
      <c r="K145" s="180">
        <f>SUM(K126:K144)</f>
        <v>4845018000</v>
      </c>
      <c r="L145" s="82"/>
      <c r="M145" s="180">
        <f>SUM(M126:M144)</f>
        <v>2305597003860</v>
      </c>
      <c r="N145" s="82"/>
      <c r="O145" s="180">
        <f>SUM(O126:O144)</f>
        <v>-2268456424726</v>
      </c>
      <c r="P145" s="82"/>
      <c r="Q145" s="180">
        <f>SUM(Q126:Q144)</f>
        <v>339180593326</v>
      </c>
    </row>
    <row r="146" spans="1:17" ht="38.25" customHeight="1">
      <c r="A146" s="23"/>
      <c r="B146" s="23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</row>
    <row r="147" spans="1:17" ht="38.25" customHeight="1">
      <c r="A147" s="243" t="s">
        <v>0</v>
      </c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</row>
    <row r="148" spans="1:17" ht="38.25" customHeight="1">
      <c r="A148" s="243" t="s">
        <v>80</v>
      </c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</row>
    <row r="149" spans="1:17" ht="38.25" customHeight="1">
      <c r="A149" s="243" t="str">
        <f>درآمدها!A3</f>
        <v>دوره یک ماهه منتهی به 31 اردیبهشت 1405</v>
      </c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</row>
    <row r="150" spans="1:17" ht="38.25" customHeight="1">
      <c r="A150" s="118"/>
      <c r="B150" s="118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</row>
    <row r="151" spans="1:17" ht="38.25" customHeight="1">
      <c r="A151" s="242" t="s">
        <v>313</v>
      </c>
      <c r="B151" s="242"/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</row>
    <row r="152" spans="1:17" ht="38.25" customHeight="1">
      <c r="A152" s="120"/>
      <c r="B152" s="120"/>
      <c r="C152" s="220" t="s">
        <v>157</v>
      </c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0"/>
      <c r="O152" s="220"/>
      <c r="P152" s="220"/>
      <c r="Q152" s="220"/>
    </row>
    <row r="153" spans="1:17" ht="38.25" customHeight="1" thickBot="1">
      <c r="A153" s="112"/>
      <c r="B153" s="112"/>
      <c r="C153" s="210" t="str">
        <f>C124</f>
        <v>طی اردیبهشت ماه</v>
      </c>
      <c r="D153" s="210"/>
      <c r="E153" s="210"/>
      <c r="F153" s="210"/>
      <c r="G153" s="210"/>
      <c r="H153" s="210"/>
      <c r="I153" s="210"/>
      <c r="J153" s="113"/>
      <c r="K153" s="241" t="str">
        <f>K124</f>
        <v>از ابتدای سال مالی تا پایان اردیبهشت ماه</v>
      </c>
      <c r="L153" s="241"/>
      <c r="M153" s="241"/>
      <c r="N153" s="241"/>
      <c r="O153" s="241"/>
      <c r="P153" s="241"/>
      <c r="Q153" s="241"/>
    </row>
    <row r="154" spans="1:17" ht="38.25" customHeight="1" thickBot="1">
      <c r="A154" s="114" t="s">
        <v>81</v>
      </c>
      <c r="B154" s="37"/>
      <c r="C154" s="114" t="s">
        <v>6</v>
      </c>
      <c r="D154" s="37"/>
      <c r="E154" s="114" t="s">
        <v>8</v>
      </c>
      <c r="F154" s="37"/>
      <c r="G154" s="114" t="s">
        <v>93</v>
      </c>
      <c r="H154" s="37"/>
      <c r="I154" s="114" t="s">
        <v>94</v>
      </c>
      <c r="J154" s="37"/>
      <c r="K154" s="114" t="s">
        <v>6</v>
      </c>
      <c r="L154" s="37"/>
      <c r="M154" s="114" t="s">
        <v>8</v>
      </c>
      <c r="N154" s="37"/>
      <c r="O154" s="114" t="s">
        <v>93</v>
      </c>
      <c r="P154" s="37"/>
      <c r="Q154" s="114" t="s">
        <v>94</v>
      </c>
    </row>
    <row r="155" spans="1:17" ht="38.25" customHeight="1">
      <c r="A155" s="179" t="s">
        <v>194</v>
      </c>
      <c r="B155" s="179"/>
      <c r="C155" s="80">
        <f>C145</f>
        <v>0</v>
      </c>
      <c r="D155" s="80"/>
      <c r="E155" s="80">
        <f>E145</f>
        <v>0</v>
      </c>
      <c r="F155" s="80"/>
      <c r="G155" s="80">
        <f>G145</f>
        <v>0</v>
      </c>
      <c r="H155" s="80"/>
      <c r="I155" s="80">
        <f>I145</f>
        <v>0</v>
      </c>
      <c r="J155" s="80"/>
      <c r="K155" s="80">
        <f>K145</f>
        <v>4845018000</v>
      </c>
      <c r="L155" s="80"/>
      <c r="M155" s="80">
        <f>M145</f>
        <v>2305597003860</v>
      </c>
      <c r="N155" s="80"/>
      <c r="O155" s="80">
        <f>O145</f>
        <v>-2268456424726</v>
      </c>
      <c r="P155" s="80"/>
      <c r="Q155" s="80">
        <f>Q145</f>
        <v>339180593326</v>
      </c>
    </row>
    <row r="156" spans="1:17" ht="38.25" customHeight="1">
      <c r="A156" s="176" t="s">
        <v>230</v>
      </c>
      <c r="B156" s="176"/>
      <c r="C156" s="82">
        <v>0</v>
      </c>
      <c r="D156" s="82"/>
      <c r="E156" s="82">
        <v>0</v>
      </c>
      <c r="F156" s="82"/>
      <c r="G156" s="82">
        <v>0</v>
      </c>
      <c r="H156" s="82"/>
      <c r="I156" s="82">
        <v>0</v>
      </c>
      <c r="J156" s="82"/>
      <c r="K156" s="82"/>
      <c r="L156" s="82"/>
      <c r="M156" s="82">
        <v>0</v>
      </c>
      <c r="N156" s="82"/>
      <c r="O156" s="82">
        <v>215229614</v>
      </c>
      <c r="P156" s="82"/>
      <c r="Q156" s="82">
        <v>215229614</v>
      </c>
    </row>
    <row r="157" spans="1:17" ht="38.25" customHeight="1">
      <c r="A157" s="176" t="s">
        <v>117</v>
      </c>
      <c r="B157" s="176"/>
      <c r="C157" s="82">
        <v>0</v>
      </c>
      <c r="D157" s="82"/>
      <c r="E157" s="82">
        <v>0</v>
      </c>
      <c r="F157" s="82"/>
      <c r="G157" s="82">
        <v>0</v>
      </c>
      <c r="H157" s="82"/>
      <c r="I157" s="82">
        <v>0</v>
      </c>
      <c r="J157" s="82"/>
      <c r="K157" s="82">
        <v>1241000</v>
      </c>
      <c r="L157" s="82"/>
      <c r="M157" s="82">
        <v>492476400</v>
      </c>
      <c r="N157" s="82"/>
      <c r="O157" s="82">
        <v>-451266754</v>
      </c>
      <c r="P157" s="82"/>
      <c r="Q157" s="82">
        <v>43933246</v>
      </c>
    </row>
    <row r="158" spans="1:17" ht="38.25" customHeight="1">
      <c r="A158" s="176" t="s">
        <v>127</v>
      </c>
      <c r="B158" s="176"/>
      <c r="C158" s="82">
        <v>0</v>
      </c>
      <c r="D158" s="82"/>
      <c r="E158" s="82">
        <v>0</v>
      </c>
      <c r="F158" s="82"/>
      <c r="G158" s="82">
        <v>0</v>
      </c>
      <c r="H158" s="82"/>
      <c r="I158" s="82">
        <v>0</v>
      </c>
      <c r="J158" s="82"/>
      <c r="K158" s="82">
        <v>2015000</v>
      </c>
      <c r="L158" s="82"/>
      <c r="M158" s="82">
        <v>719978220</v>
      </c>
      <c r="N158" s="82"/>
      <c r="O158" s="82">
        <v>-691608727</v>
      </c>
      <c r="P158" s="82"/>
      <c r="Q158" s="82">
        <v>32351273</v>
      </c>
    </row>
    <row r="159" spans="1:17" ht="38.25" customHeight="1">
      <c r="A159" s="176" t="s">
        <v>273</v>
      </c>
      <c r="B159" s="176"/>
      <c r="C159" s="82">
        <v>0</v>
      </c>
      <c r="D159" s="82"/>
      <c r="E159" s="82">
        <v>0</v>
      </c>
      <c r="F159" s="82"/>
      <c r="G159" s="82">
        <v>0</v>
      </c>
      <c r="H159" s="82"/>
      <c r="I159" s="82">
        <v>0</v>
      </c>
      <c r="J159" s="82"/>
      <c r="K159" s="82">
        <v>0</v>
      </c>
      <c r="L159" s="82"/>
      <c r="M159" s="82">
        <v>0</v>
      </c>
      <c r="N159" s="82"/>
      <c r="O159" s="82">
        <v>27936320</v>
      </c>
      <c r="P159" s="82"/>
      <c r="Q159" s="82">
        <v>27936320</v>
      </c>
    </row>
    <row r="160" spans="1:17" ht="38.25" customHeight="1">
      <c r="A160" s="176" t="s">
        <v>98</v>
      </c>
      <c r="B160" s="176"/>
      <c r="C160" s="82">
        <v>0</v>
      </c>
      <c r="D160" s="82"/>
      <c r="E160" s="82">
        <v>0</v>
      </c>
      <c r="F160" s="82"/>
      <c r="G160" s="82">
        <v>0</v>
      </c>
      <c r="H160" s="82"/>
      <c r="I160" s="82">
        <v>0</v>
      </c>
      <c r="J160" s="82"/>
      <c r="K160" s="82">
        <v>1020000</v>
      </c>
      <c r="L160" s="82"/>
      <c r="M160" s="82">
        <v>912055950</v>
      </c>
      <c r="N160" s="82"/>
      <c r="O160" s="82">
        <v>-891240268</v>
      </c>
      <c r="P160" s="82"/>
      <c r="Q160" s="82">
        <v>25859732</v>
      </c>
    </row>
    <row r="161" spans="1:17" ht="38.25" customHeight="1">
      <c r="A161" s="176" t="s">
        <v>70</v>
      </c>
      <c r="B161" s="176"/>
      <c r="C161" s="82">
        <v>0</v>
      </c>
      <c r="D161" s="82"/>
      <c r="E161" s="82">
        <v>0</v>
      </c>
      <c r="F161" s="82"/>
      <c r="G161" s="82">
        <v>0</v>
      </c>
      <c r="H161" s="82"/>
      <c r="I161" s="82">
        <v>0</v>
      </c>
      <c r="J161" s="82"/>
      <c r="K161" s="82">
        <v>52000</v>
      </c>
      <c r="L161" s="82"/>
      <c r="M161" s="82">
        <v>21161340</v>
      </c>
      <c r="N161" s="82"/>
      <c r="O161" s="82">
        <v>40507603</v>
      </c>
      <c r="P161" s="82"/>
      <c r="Q161" s="82">
        <v>19351123</v>
      </c>
    </row>
    <row r="162" spans="1:17" ht="38.25" customHeight="1">
      <c r="A162" s="176" t="s">
        <v>135</v>
      </c>
      <c r="B162" s="176"/>
      <c r="C162" s="82">
        <v>0</v>
      </c>
      <c r="D162" s="82"/>
      <c r="E162" s="82">
        <v>0</v>
      </c>
      <c r="F162" s="82"/>
      <c r="G162" s="82">
        <v>0</v>
      </c>
      <c r="H162" s="82"/>
      <c r="I162" s="82">
        <v>0</v>
      </c>
      <c r="J162" s="82"/>
      <c r="K162" s="82">
        <v>2039000</v>
      </c>
      <c r="L162" s="82"/>
      <c r="M162" s="82">
        <v>811114200</v>
      </c>
      <c r="N162" s="82"/>
      <c r="O162" s="82">
        <v>-794063263</v>
      </c>
      <c r="P162" s="82"/>
      <c r="Q162" s="82">
        <v>21536737</v>
      </c>
    </row>
    <row r="163" spans="1:17" ht="38.25" customHeight="1">
      <c r="A163" s="176" t="s">
        <v>115</v>
      </c>
      <c r="B163" s="176"/>
      <c r="C163" s="82">
        <v>0</v>
      </c>
      <c r="D163" s="82"/>
      <c r="E163" s="82">
        <v>0</v>
      </c>
      <c r="F163" s="82"/>
      <c r="G163" s="82">
        <v>0</v>
      </c>
      <c r="H163" s="82"/>
      <c r="I163" s="82">
        <v>0</v>
      </c>
      <c r="J163" s="82"/>
      <c r="K163" s="82">
        <v>6147000</v>
      </c>
      <c r="L163" s="82"/>
      <c r="M163" s="82">
        <v>7653245498</v>
      </c>
      <c r="N163" s="82"/>
      <c r="O163" s="82">
        <v>-7648639132</v>
      </c>
      <c r="P163" s="82"/>
      <c r="Q163" s="82">
        <v>46380868</v>
      </c>
    </row>
    <row r="164" spans="1:17" ht="38.25" customHeight="1">
      <c r="A164" s="176" t="s">
        <v>116</v>
      </c>
      <c r="B164" s="176"/>
      <c r="C164" s="82">
        <v>0</v>
      </c>
      <c r="D164" s="82"/>
      <c r="E164" s="82">
        <v>0</v>
      </c>
      <c r="F164" s="82"/>
      <c r="G164" s="82">
        <v>0</v>
      </c>
      <c r="H164" s="82"/>
      <c r="I164" s="82">
        <v>0</v>
      </c>
      <c r="J164" s="82"/>
      <c r="K164" s="82">
        <v>130000</v>
      </c>
      <c r="L164" s="82"/>
      <c r="M164" s="82">
        <v>51714000</v>
      </c>
      <c r="N164" s="82"/>
      <c r="O164" s="82">
        <v>-49586889</v>
      </c>
      <c r="P164" s="82"/>
      <c r="Q164" s="82">
        <v>2413111</v>
      </c>
    </row>
    <row r="165" spans="1:17" ht="38.25" customHeight="1">
      <c r="A165" s="176" t="s">
        <v>258</v>
      </c>
      <c r="B165" s="176"/>
      <c r="C165" s="82">
        <v>0</v>
      </c>
      <c r="D165" s="82"/>
      <c r="E165" s="82">
        <v>0</v>
      </c>
      <c r="F165" s="82"/>
      <c r="G165" s="82">
        <v>0</v>
      </c>
      <c r="H165" s="82"/>
      <c r="I165" s="82">
        <v>0</v>
      </c>
      <c r="J165" s="82"/>
      <c r="K165" s="82">
        <v>0</v>
      </c>
      <c r="L165" s="82"/>
      <c r="M165" s="82">
        <v>0</v>
      </c>
      <c r="N165" s="82"/>
      <c r="O165" s="82">
        <v>1858436</v>
      </c>
      <c r="P165" s="82"/>
      <c r="Q165" s="82">
        <v>1858436</v>
      </c>
    </row>
    <row r="166" spans="1:17" ht="38.25" customHeight="1">
      <c r="A166" s="176" t="s">
        <v>111</v>
      </c>
      <c r="B166" s="176"/>
      <c r="C166" s="82">
        <v>0</v>
      </c>
      <c r="D166" s="82"/>
      <c r="E166" s="82">
        <v>0</v>
      </c>
      <c r="F166" s="82"/>
      <c r="G166" s="82">
        <v>0</v>
      </c>
      <c r="H166" s="82"/>
      <c r="I166" s="82">
        <v>0</v>
      </c>
      <c r="J166" s="82"/>
      <c r="K166" s="82">
        <v>60000</v>
      </c>
      <c r="L166" s="82"/>
      <c r="M166" s="82">
        <v>22296690</v>
      </c>
      <c r="N166" s="82"/>
      <c r="O166" s="82">
        <v>-21324921</v>
      </c>
      <c r="P166" s="82"/>
      <c r="Q166" s="82">
        <v>1095079</v>
      </c>
    </row>
    <row r="167" spans="1:17" ht="38.25" customHeight="1">
      <c r="A167" s="176" t="s">
        <v>241</v>
      </c>
      <c r="B167" s="176"/>
      <c r="C167" s="82">
        <v>0</v>
      </c>
      <c r="D167" s="82"/>
      <c r="E167" s="82">
        <v>0</v>
      </c>
      <c r="F167" s="82"/>
      <c r="G167" s="82">
        <v>0</v>
      </c>
      <c r="H167" s="82"/>
      <c r="I167" s="82">
        <v>0</v>
      </c>
      <c r="J167" s="82"/>
      <c r="K167" s="82">
        <v>3000</v>
      </c>
      <c r="L167" s="82"/>
      <c r="M167" s="82">
        <v>2983500</v>
      </c>
      <c r="N167" s="82"/>
      <c r="O167" s="82">
        <v>-2750992</v>
      </c>
      <c r="P167" s="82"/>
      <c r="Q167" s="82">
        <v>249008</v>
      </c>
    </row>
    <row r="168" spans="1:17" ht="38.25" customHeight="1">
      <c r="A168" s="176" t="s">
        <v>256</v>
      </c>
      <c r="B168" s="176"/>
      <c r="C168" s="82">
        <v>0</v>
      </c>
      <c r="D168" s="82"/>
      <c r="E168" s="82">
        <v>0</v>
      </c>
      <c r="F168" s="82"/>
      <c r="G168" s="82">
        <v>0</v>
      </c>
      <c r="H168" s="82"/>
      <c r="I168" s="82">
        <v>0</v>
      </c>
      <c r="J168" s="82"/>
      <c r="K168" s="82">
        <v>1000</v>
      </c>
      <c r="L168" s="82"/>
      <c r="M168" s="82">
        <v>1193400</v>
      </c>
      <c r="N168" s="82"/>
      <c r="O168" s="82">
        <v>-1066997</v>
      </c>
      <c r="P168" s="82"/>
      <c r="Q168" s="82">
        <v>133003</v>
      </c>
    </row>
    <row r="169" spans="1:17" ht="38.25" customHeight="1" thickBot="1">
      <c r="A169" s="176" t="s">
        <v>68</v>
      </c>
      <c r="B169" s="176"/>
      <c r="C169" s="82">
        <v>0</v>
      </c>
      <c r="D169" s="82"/>
      <c r="E169" s="82">
        <v>0</v>
      </c>
      <c r="F169" s="82"/>
      <c r="G169" s="82">
        <v>0</v>
      </c>
      <c r="H169" s="82"/>
      <c r="I169" s="82">
        <v>0</v>
      </c>
      <c r="J169" s="82"/>
      <c r="K169" s="82">
        <v>547000</v>
      </c>
      <c r="L169" s="82"/>
      <c r="M169" s="82">
        <v>543991500</v>
      </c>
      <c r="N169" s="82"/>
      <c r="O169" s="82">
        <v>-544434506</v>
      </c>
      <c r="P169" s="82"/>
      <c r="Q169" s="82">
        <v>2565494</v>
      </c>
    </row>
    <row r="170" spans="1:17" ht="38.25" customHeight="1" thickBot="1">
      <c r="A170" s="179" t="s">
        <v>193</v>
      </c>
      <c r="B170" s="176"/>
      <c r="C170" s="180">
        <f>SUM(C155:C169)</f>
        <v>0</v>
      </c>
      <c r="D170" s="82"/>
      <c r="E170" s="180">
        <f>SUM(E155:E169)</f>
        <v>0</v>
      </c>
      <c r="F170" s="82"/>
      <c r="G170" s="180">
        <f>SUM(G155:G169)</f>
        <v>0</v>
      </c>
      <c r="H170" s="82"/>
      <c r="I170" s="180">
        <f>SUM(I155:I169)</f>
        <v>0</v>
      </c>
      <c r="J170" s="82"/>
      <c r="K170" s="180">
        <f>SUM(K155:K169)</f>
        <v>4858273000</v>
      </c>
      <c r="L170" s="82"/>
      <c r="M170" s="180">
        <f>SUM(M155:M169)</f>
        <v>2316829214558</v>
      </c>
      <c r="N170" s="82"/>
      <c r="O170" s="180">
        <f>SUM(O155:O169)</f>
        <v>-2279266875202</v>
      </c>
      <c r="P170" s="82"/>
      <c r="Q170" s="180">
        <f>SUM(Q155:Q169)</f>
        <v>339621486370</v>
      </c>
    </row>
    <row r="171" spans="1:17" ht="38.25" customHeight="1">
      <c r="A171" s="23"/>
      <c r="B171" s="23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 spans="1:17" ht="38.25" customHeight="1">
      <c r="A172" s="243" t="s">
        <v>0</v>
      </c>
      <c r="B172" s="243"/>
      <c r="C172" s="243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</row>
    <row r="173" spans="1:17" ht="38.25" customHeight="1">
      <c r="A173" s="243" t="s">
        <v>80</v>
      </c>
      <c r="B173" s="243"/>
      <c r="C173" s="243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</row>
    <row r="174" spans="1:17" ht="38.25" customHeight="1">
      <c r="A174" s="243" t="str">
        <f>درآمدها!A3</f>
        <v>دوره یک ماهه منتهی به 31 اردیبهشت 1405</v>
      </c>
      <c r="B174" s="243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</row>
    <row r="175" spans="1:17" ht="38.25" customHeight="1">
      <c r="A175" s="118"/>
      <c r="B175" s="118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</row>
    <row r="176" spans="1:17" ht="38.25" customHeight="1">
      <c r="A176" s="242" t="s">
        <v>313</v>
      </c>
      <c r="B176" s="242"/>
      <c r="C176" s="242"/>
      <c r="D176" s="242"/>
      <c r="E176" s="242"/>
      <c r="F176" s="242"/>
      <c r="G176" s="242"/>
      <c r="H176" s="242"/>
      <c r="I176" s="242"/>
      <c r="J176" s="242"/>
      <c r="K176" s="242"/>
      <c r="L176" s="242"/>
      <c r="M176" s="242"/>
      <c r="N176" s="242"/>
      <c r="O176" s="242"/>
      <c r="P176" s="242"/>
      <c r="Q176" s="242"/>
    </row>
    <row r="177" spans="1:17" ht="38.25" customHeight="1">
      <c r="A177" s="120"/>
      <c r="B177" s="120"/>
      <c r="C177" s="220" t="s">
        <v>157</v>
      </c>
      <c r="D177" s="220"/>
      <c r="E177" s="220"/>
      <c r="F177" s="220"/>
      <c r="G177" s="220"/>
      <c r="H177" s="220"/>
      <c r="I177" s="220"/>
      <c r="J177" s="220"/>
      <c r="K177" s="220"/>
      <c r="L177" s="220"/>
      <c r="M177" s="220"/>
      <c r="N177" s="220"/>
      <c r="O177" s="220"/>
      <c r="P177" s="220"/>
      <c r="Q177" s="220"/>
    </row>
    <row r="178" spans="1:17" ht="38.25" customHeight="1" thickBot="1">
      <c r="A178" s="112"/>
      <c r="B178" s="112"/>
      <c r="C178" s="210" t="str">
        <f>C153</f>
        <v>طی اردیبهشت ماه</v>
      </c>
      <c r="D178" s="210"/>
      <c r="E178" s="210"/>
      <c r="F178" s="210"/>
      <c r="G178" s="210"/>
      <c r="H178" s="210"/>
      <c r="I178" s="210"/>
      <c r="J178" s="113"/>
      <c r="K178" s="241" t="str">
        <f>K153</f>
        <v>از ابتدای سال مالی تا پایان اردیبهشت ماه</v>
      </c>
      <c r="L178" s="241"/>
      <c r="M178" s="241"/>
      <c r="N178" s="241"/>
      <c r="O178" s="241"/>
      <c r="P178" s="241"/>
      <c r="Q178" s="241"/>
    </row>
    <row r="179" spans="1:17" ht="38.25" customHeight="1" thickBot="1">
      <c r="A179" s="114" t="s">
        <v>81</v>
      </c>
      <c r="B179" s="37"/>
      <c r="C179" s="114" t="s">
        <v>6</v>
      </c>
      <c r="D179" s="37"/>
      <c r="E179" s="114" t="s">
        <v>8</v>
      </c>
      <c r="F179" s="37"/>
      <c r="G179" s="114" t="s">
        <v>93</v>
      </c>
      <c r="H179" s="37"/>
      <c r="I179" s="114" t="s">
        <v>94</v>
      </c>
      <c r="J179" s="37"/>
      <c r="K179" s="114" t="s">
        <v>6</v>
      </c>
      <c r="L179" s="37"/>
      <c r="M179" s="114" t="s">
        <v>8</v>
      </c>
      <c r="N179" s="37"/>
      <c r="O179" s="114" t="s">
        <v>93</v>
      </c>
      <c r="P179" s="37"/>
      <c r="Q179" s="114" t="s">
        <v>94</v>
      </c>
    </row>
    <row r="180" spans="1:17" ht="38.25" customHeight="1">
      <c r="A180" s="179" t="s">
        <v>194</v>
      </c>
      <c r="B180" s="179"/>
      <c r="C180" s="80">
        <f>C170</f>
        <v>0</v>
      </c>
      <c r="D180" s="80"/>
      <c r="E180" s="80">
        <f>E170</f>
        <v>0</v>
      </c>
      <c r="F180" s="80"/>
      <c r="G180" s="80">
        <f>G170</f>
        <v>0</v>
      </c>
      <c r="H180" s="80"/>
      <c r="I180" s="80">
        <f>I170</f>
        <v>0</v>
      </c>
      <c r="J180" s="80"/>
      <c r="K180" s="80">
        <f>K170</f>
        <v>4858273000</v>
      </c>
      <c r="L180" s="80"/>
      <c r="M180" s="80">
        <f>M170</f>
        <v>2316829214558</v>
      </c>
      <c r="N180" s="80"/>
      <c r="O180" s="80">
        <f>O170</f>
        <v>-2279266875202</v>
      </c>
      <c r="P180" s="80"/>
      <c r="Q180" s="80">
        <f>Q170</f>
        <v>339621486370</v>
      </c>
    </row>
    <row r="181" spans="1:17" ht="38.25" customHeight="1">
      <c r="A181" s="176" t="s">
        <v>354</v>
      </c>
      <c r="B181" s="176"/>
      <c r="C181" s="82">
        <v>0</v>
      </c>
      <c r="D181" s="82"/>
      <c r="E181" s="82">
        <v>0</v>
      </c>
      <c r="F181" s="82"/>
      <c r="G181" s="82">
        <v>0</v>
      </c>
      <c r="H181" s="82"/>
      <c r="I181" s="82">
        <v>0</v>
      </c>
      <c r="J181" s="82"/>
      <c r="K181" s="82">
        <v>2000000</v>
      </c>
      <c r="L181" s="82"/>
      <c r="M181" s="82">
        <v>596700000</v>
      </c>
      <c r="N181" s="82"/>
      <c r="O181" s="82">
        <v>-597500167</v>
      </c>
      <c r="P181" s="82"/>
      <c r="Q181" s="82">
        <v>2499833</v>
      </c>
    </row>
    <row r="182" spans="1:17" ht="38.25" customHeight="1">
      <c r="A182" s="176" t="s">
        <v>260</v>
      </c>
      <c r="B182" s="176"/>
      <c r="C182" s="82">
        <v>0</v>
      </c>
      <c r="D182" s="82"/>
      <c r="E182" s="82">
        <v>0</v>
      </c>
      <c r="F182" s="82"/>
      <c r="G182" s="82">
        <v>0</v>
      </c>
      <c r="H182" s="82"/>
      <c r="I182" s="82">
        <v>0</v>
      </c>
      <c r="J182" s="82"/>
      <c r="K182" s="82">
        <v>78221000</v>
      </c>
      <c r="L182" s="82"/>
      <c r="M182" s="82">
        <v>6080466073</v>
      </c>
      <c r="N182" s="82"/>
      <c r="O182" s="82">
        <v>-18932872</v>
      </c>
      <c r="P182" s="82"/>
      <c r="Q182" s="82">
        <v>6066233128</v>
      </c>
    </row>
    <row r="183" spans="1:17" ht="38.25" customHeight="1">
      <c r="A183" s="176" t="s">
        <v>355</v>
      </c>
      <c r="B183" s="176"/>
      <c r="C183" s="82">
        <v>0</v>
      </c>
      <c r="D183" s="82"/>
      <c r="E183" s="82">
        <v>0</v>
      </c>
      <c r="F183" s="82"/>
      <c r="G183" s="82">
        <v>0</v>
      </c>
      <c r="H183" s="82"/>
      <c r="I183" s="82">
        <v>0</v>
      </c>
      <c r="J183" s="82"/>
      <c r="K183" s="82">
        <v>39278000</v>
      </c>
      <c r="L183" s="82"/>
      <c r="M183" s="82">
        <v>4375524597</v>
      </c>
      <c r="N183" s="82"/>
      <c r="O183" s="82">
        <v>-4377821283</v>
      </c>
      <c r="P183" s="82"/>
      <c r="Q183" s="82">
        <v>39365814</v>
      </c>
    </row>
    <row r="184" spans="1:17" ht="38.25" customHeight="1">
      <c r="A184" s="176" t="s">
        <v>106</v>
      </c>
      <c r="B184" s="176"/>
      <c r="C184" s="82">
        <v>0</v>
      </c>
      <c r="D184" s="82"/>
      <c r="E184" s="82">
        <v>0</v>
      </c>
      <c r="F184" s="82"/>
      <c r="G184" s="82">
        <v>0</v>
      </c>
      <c r="H184" s="82"/>
      <c r="I184" s="82">
        <v>0</v>
      </c>
      <c r="J184" s="82"/>
      <c r="K184" s="82">
        <v>410000</v>
      </c>
      <c r="L184" s="82"/>
      <c r="M184" s="82">
        <v>102577642</v>
      </c>
      <c r="N184" s="82"/>
      <c r="O184" s="82">
        <v>61500000</v>
      </c>
      <c r="P184" s="82"/>
      <c r="Q184" s="82">
        <v>-41077642</v>
      </c>
    </row>
    <row r="185" spans="1:17" ht="38.25" customHeight="1">
      <c r="A185" s="176" t="s">
        <v>137</v>
      </c>
      <c r="B185" s="176"/>
      <c r="C185" s="82">
        <v>0</v>
      </c>
      <c r="D185" s="82"/>
      <c r="E185" s="82">
        <v>0</v>
      </c>
      <c r="F185" s="82"/>
      <c r="G185" s="82">
        <v>0</v>
      </c>
      <c r="H185" s="82"/>
      <c r="I185" s="82">
        <v>0</v>
      </c>
      <c r="J185" s="82"/>
      <c r="K185" s="82">
        <v>7096000</v>
      </c>
      <c r="L185" s="82"/>
      <c r="M185" s="82">
        <v>1094631409</v>
      </c>
      <c r="N185" s="82"/>
      <c r="O185" s="82">
        <v>-1128046762</v>
      </c>
      <c r="P185" s="82"/>
      <c r="Q185" s="82">
        <v>-25391403</v>
      </c>
    </row>
    <row r="186" spans="1:17" ht="38.25" customHeight="1">
      <c r="A186" s="176" t="s">
        <v>356</v>
      </c>
      <c r="B186" s="176"/>
      <c r="C186" s="82">
        <v>0</v>
      </c>
      <c r="D186" s="82"/>
      <c r="E186" s="82">
        <v>0</v>
      </c>
      <c r="F186" s="82"/>
      <c r="G186" s="82">
        <v>0</v>
      </c>
      <c r="H186" s="82"/>
      <c r="I186" s="82">
        <v>0</v>
      </c>
      <c r="J186" s="82"/>
      <c r="K186" s="82">
        <v>13440000</v>
      </c>
      <c r="L186" s="82"/>
      <c r="M186" s="82">
        <v>13330278000</v>
      </c>
      <c r="N186" s="82"/>
      <c r="O186" s="82">
        <v>-13382566964</v>
      </c>
      <c r="P186" s="82"/>
      <c r="Q186" s="82">
        <v>21433036</v>
      </c>
    </row>
    <row r="187" spans="1:17" ht="38.25" customHeight="1">
      <c r="A187" s="176" t="s">
        <v>277</v>
      </c>
      <c r="B187" s="176"/>
      <c r="C187" s="82">
        <v>0</v>
      </c>
      <c r="D187" s="82"/>
      <c r="E187" s="82">
        <v>0</v>
      </c>
      <c r="F187" s="82"/>
      <c r="G187" s="82">
        <v>0</v>
      </c>
      <c r="H187" s="82"/>
      <c r="I187" s="82">
        <v>0</v>
      </c>
      <c r="J187" s="82"/>
      <c r="K187" s="82">
        <v>0</v>
      </c>
      <c r="L187" s="82"/>
      <c r="M187" s="82">
        <v>0</v>
      </c>
      <c r="N187" s="82"/>
      <c r="O187" s="82">
        <v>-87948957</v>
      </c>
      <c r="P187" s="82"/>
      <c r="Q187" s="82">
        <v>-87948957</v>
      </c>
    </row>
    <row r="188" spans="1:17" ht="38.25" customHeight="1">
      <c r="A188" s="176" t="s">
        <v>357</v>
      </c>
      <c r="B188" s="176"/>
      <c r="C188" s="82">
        <v>0</v>
      </c>
      <c r="D188" s="82"/>
      <c r="E188" s="82">
        <v>0</v>
      </c>
      <c r="F188" s="82"/>
      <c r="G188" s="82">
        <v>0</v>
      </c>
      <c r="H188" s="82"/>
      <c r="I188" s="82">
        <v>0</v>
      </c>
      <c r="J188" s="82"/>
      <c r="K188" s="82">
        <v>5000000</v>
      </c>
      <c r="L188" s="82"/>
      <c r="M188" s="82">
        <v>4519545030</v>
      </c>
      <c r="N188" s="82"/>
      <c r="O188" s="82">
        <v>-4629839131</v>
      </c>
      <c r="P188" s="82"/>
      <c r="Q188" s="82">
        <v>-85299131</v>
      </c>
    </row>
    <row r="189" spans="1:17" ht="38.25" customHeight="1" thickBot="1">
      <c r="A189" s="176" t="s">
        <v>243</v>
      </c>
      <c r="B189" s="176"/>
      <c r="C189" s="82">
        <v>0</v>
      </c>
      <c r="D189" s="82"/>
      <c r="E189" s="82">
        <v>0</v>
      </c>
      <c r="F189" s="82"/>
      <c r="G189" s="82">
        <v>0</v>
      </c>
      <c r="H189" s="82"/>
      <c r="I189" s="82">
        <v>0</v>
      </c>
      <c r="J189" s="82"/>
      <c r="K189" s="82">
        <v>5000000</v>
      </c>
      <c r="L189" s="82"/>
      <c r="M189" s="82">
        <v>47695506833</v>
      </c>
      <c r="N189" s="82"/>
      <c r="O189" s="82">
        <v>-47885880183</v>
      </c>
      <c r="P189" s="82"/>
      <c r="Q189" s="82">
        <v>67822289</v>
      </c>
    </row>
    <row r="190" spans="1:17" ht="38.25" customHeight="1" thickBot="1">
      <c r="A190" s="179" t="s">
        <v>193</v>
      </c>
      <c r="B190" s="176"/>
      <c r="C190" s="180">
        <f>SUM(C180:C189)</f>
        <v>0</v>
      </c>
      <c r="D190" s="82"/>
      <c r="E190" s="180">
        <f>SUM(E180:E189)</f>
        <v>0</v>
      </c>
      <c r="F190" s="82"/>
      <c r="G190" s="180">
        <f>SUM(G180:G189)</f>
        <v>0</v>
      </c>
      <c r="H190" s="82"/>
      <c r="I190" s="180">
        <f>SUM(I180:I189)</f>
        <v>0</v>
      </c>
      <c r="J190" s="82"/>
      <c r="K190" s="180">
        <f>SUM(K180:K189)</f>
        <v>5008718000</v>
      </c>
      <c r="L190" s="82"/>
      <c r="M190" s="180">
        <f>SUM(M180:M189)</f>
        <v>2394624444142</v>
      </c>
      <c r="N190" s="82"/>
      <c r="O190" s="180">
        <f>SUM(O180:O189)</f>
        <v>-2351313911521</v>
      </c>
      <c r="P190" s="82"/>
      <c r="Q190" s="180">
        <f>SUM(Q180:Q189)</f>
        <v>345579123337</v>
      </c>
    </row>
    <row r="191" spans="1:17" ht="38.25" customHeight="1">
      <c r="A191" s="23"/>
      <c r="B191" s="23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</row>
    <row r="192" spans="1:17" ht="38.25" customHeight="1">
      <c r="A192" s="243" t="s">
        <v>0</v>
      </c>
      <c r="B192" s="243"/>
      <c r="C192" s="243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</row>
    <row r="193" spans="1:17" ht="38.25" customHeight="1">
      <c r="A193" s="243" t="s">
        <v>80</v>
      </c>
      <c r="B193" s="243"/>
      <c r="C193" s="243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</row>
    <row r="194" spans="1:17" ht="38.25" customHeight="1">
      <c r="A194" s="243" t="str">
        <f>A174</f>
        <v>دوره یک ماهه منتهی به 31 اردیبهشت 1405</v>
      </c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</row>
    <row r="195" spans="1:17" ht="38.25" customHeight="1">
      <c r="A195" s="118"/>
      <c r="B195" s="118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</row>
    <row r="196" spans="1:17" ht="38.25" customHeight="1">
      <c r="A196" s="242" t="s">
        <v>313</v>
      </c>
      <c r="B196" s="242"/>
      <c r="C196" s="242"/>
      <c r="D196" s="242"/>
      <c r="E196" s="242"/>
      <c r="F196" s="242"/>
      <c r="G196" s="242"/>
      <c r="H196" s="242"/>
      <c r="I196" s="242"/>
      <c r="J196" s="242"/>
      <c r="K196" s="242"/>
      <c r="L196" s="242"/>
      <c r="M196" s="242"/>
      <c r="N196" s="242"/>
      <c r="O196" s="242"/>
      <c r="P196" s="242"/>
      <c r="Q196" s="242"/>
    </row>
    <row r="197" spans="1:17" ht="38.25" customHeight="1">
      <c r="A197" s="120"/>
      <c r="B197" s="120"/>
      <c r="C197" s="220" t="s">
        <v>157</v>
      </c>
      <c r="D197" s="220"/>
      <c r="E197" s="220"/>
      <c r="F197" s="220"/>
      <c r="G197" s="220"/>
      <c r="H197" s="220"/>
      <c r="I197" s="220"/>
      <c r="J197" s="220"/>
      <c r="K197" s="220"/>
      <c r="L197" s="220"/>
      <c r="M197" s="220"/>
      <c r="N197" s="220"/>
      <c r="O197" s="220"/>
      <c r="P197" s="220"/>
      <c r="Q197" s="220"/>
    </row>
    <row r="198" spans="1:17" ht="38.25" customHeight="1" thickBot="1">
      <c r="A198" s="112"/>
      <c r="B198" s="112"/>
      <c r="C198" s="210" t="str">
        <f>C178</f>
        <v>طی اردیبهشت ماه</v>
      </c>
      <c r="D198" s="210"/>
      <c r="E198" s="210"/>
      <c r="F198" s="210"/>
      <c r="G198" s="210"/>
      <c r="H198" s="210"/>
      <c r="I198" s="210"/>
      <c r="J198" s="113"/>
      <c r="K198" s="241" t="str">
        <f>K178</f>
        <v>از ابتدای سال مالی تا پایان اردیبهشت ماه</v>
      </c>
      <c r="L198" s="241"/>
      <c r="M198" s="241"/>
      <c r="N198" s="241"/>
      <c r="O198" s="241"/>
      <c r="P198" s="241"/>
      <c r="Q198" s="241"/>
    </row>
    <row r="199" spans="1:17" ht="38.25" customHeight="1" thickBot="1">
      <c r="A199" s="114" t="s">
        <v>81</v>
      </c>
      <c r="B199" s="37"/>
      <c r="C199" s="114" t="s">
        <v>6</v>
      </c>
      <c r="D199" s="37"/>
      <c r="E199" s="114" t="s">
        <v>8</v>
      </c>
      <c r="F199" s="37"/>
      <c r="G199" s="114" t="s">
        <v>93</v>
      </c>
      <c r="H199" s="37"/>
      <c r="I199" s="114" t="s">
        <v>94</v>
      </c>
      <c r="J199" s="37"/>
      <c r="K199" s="114" t="s">
        <v>6</v>
      </c>
      <c r="L199" s="37"/>
      <c r="M199" s="114" t="s">
        <v>8</v>
      </c>
      <c r="N199" s="37"/>
      <c r="O199" s="114" t="s">
        <v>93</v>
      </c>
      <c r="P199" s="37"/>
      <c r="Q199" s="114" t="s">
        <v>94</v>
      </c>
    </row>
    <row r="200" spans="1:17" ht="38.25" customHeight="1">
      <c r="A200" s="179" t="s">
        <v>194</v>
      </c>
      <c r="B200" s="179"/>
      <c r="C200" s="80">
        <f>C190</f>
        <v>0</v>
      </c>
      <c r="D200" s="80"/>
      <c r="E200" s="80">
        <f>E190</f>
        <v>0</v>
      </c>
      <c r="F200" s="80"/>
      <c r="G200" s="80">
        <f>G190</f>
        <v>0</v>
      </c>
      <c r="H200" s="80"/>
      <c r="I200" s="80">
        <f>I190</f>
        <v>0</v>
      </c>
      <c r="J200" s="80"/>
      <c r="K200" s="80">
        <f>K190</f>
        <v>5008718000</v>
      </c>
      <c r="L200" s="80"/>
      <c r="M200" s="80">
        <f>M190</f>
        <v>2394624444142</v>
      </c>
      <c r="N200" s="80"/>
      <c r="O200" s="80">
        <f>O190</f>
        <v>-2351313911521</v>
      </c>
      <c r="P200" s="80"/>
      <c r="Q200" s="80">
        <f>Q190</f>
        <v>345579123337</v>
      </c>
    </row>
    <row r="201" spans="1:17" ht="38.25" customHeight="1">
      <c r="A201" s="176" t="s">
        <v>262</v>
      </c>
      <c r="B201" s="176"/>
      <c r="C201" s="82">
        <v>476066000</v>
      </c>
      <c r="D201" s="82"/>
      <c r="E201" s="82">
        <v>91891800</v>
      </c>
      <c r="F201" s="82"/>
      <c r="G201" s="82">
        <v>31774026684</v>
      </c>
      <c r="H201" s="82"/>
      <c r="I201" s="82">
        <v>31865918484</v>
      </c>
      <c r="J201" s="82"/>
      <c r="K201" s="82">
        <v>476066000</v>
      </c>
      <c r="L201" s="82"/>
      <c r="M201" s="82">
        <v>31940798388</v>
      </c>
      <c r="N201" s="82"/>
      <c r="O201" s="82">
        <v>-83905516</v>
      </c>
      <c r="P201" s="82"/>
      <c r="Q201" s="82">
        <v>31865918484</v>
      </c>
    </row>
    <row r="202" spans="1:17" ht="38.25" customHeight="1">
      <c r="A202" s="176" t="s">
        <v>396</v>
      </c>
      <c r="B202" s="176"/>
      <c r="C202" s="82">
        <v>247897260</v>
      </c>
      <c r="D202" s="82"/>
      <c r="E202" s="82">
        <v>81834533775</v>
      </c>
      <c r="F202" s="82"/>
      <c r="G202" s="82">
        <v>-55540425309</v>
      </c>
      <c r="H202" s="82"/>
      <c r="I202" s="82">
        <v>26294108466</v>
      </c>
      <c r="J202" s="82"/>
      <c r="K202" s="82">
        <v>201724260</v>
      </c>
      <c r="L202" s="82"/>
      <c r="M202" s="82">
        <v>90559436640</v>
      </c>
      <c r="N202" s="82"/>
      <c r="O202" s="82">
        <v>-64720154429</v>
      </c>
      <c r="P202" s="82"/>
      <c r="Q202" s="82">
        <f>26296456460</f>
        <v>26296456460</v>
      </c>
    </row>
    <row r="203" spans="1:17" ht="38.25" customHeight="1">
      <c r="A203" s="176" t="s">
        <v>407</v>
      </c>
      <c r="B203" s="176"/>
      <c r="C203" s="82">
        <v>232407000</v>
      </c>
      <c r="D203" s="82"/>
      <c r="E203" s="82">
        <v>1939275</v>
      </c>
      <c r="F203" s="82"/>
      <c r="G203" s="82">
        <v>14458150907</v>
      </c>
      <c r="H203" s="82"/>
      <c r="I203" s="82">
        <v>14460090182</v>
      </c>
      <c r="J203" s="82"/>
      <c r="K203" s="82">
        <v>232407000</v>
      </c>
      <c r="L203" s="82"/>
      <c r="M203" s="82">
        <v>14450749594</v>
      </c>
      <c r="N203" s="82"/>
      <c r="O203" s="82">
        <v>-1622818</v>
      </c>
      <c r="P203" s="82"/>
      <c r="Q203" s="82">
        <v>14460090182</v>
      </c>
    </row>
    <row r="204" spans="1:17" ht="38.25" customHeight="1">
      <c r="A204" s="176" t="s">
        <v>409</v>
      </c>
      <c r="B204" s="176"/>
      <c r="C204" s="82">
        <v>182700000</v>
      </c>
      <c r="D204" s="82"/>
      <c r="E204" s="82">
        <v>8353800</v>
      </c>
      <c r="F204" s="82"/>
      <c r="G204" s="82">
        <v>7657732453</v>
      </c>
      <c r="H204" s="82"/>
      <c r="I204" s="82">
        <v>7666086253</v>
      </c>
      <c r="J204" s="82"/>
      <c r="K204" s="82">
        <v>182700000</v>
      </c>
      <c r="L204" s="82"/>
      <c r="M204" s="82">
        <v>7667515136</v>
      </c>
      <c r="N204" s="82"/>
      <c r="O204" s="82">
        <v>-7280747</v>
      </c>
      <c r="P204" s="82"/>
      <c r="Q204" s="82">
        <v>7666086253</v>
      </c>
    </row>
    <row r="205" spans="1:17" ht="38.25" customHeight="1">
      <c r="A205" s="176" t="s">
        <v>405</v>
      </c>
      <c r="B205" s="176"/>
      <c r="C205" s="82">
        <v>188062000</v>
      </c>
      <c r="D205" s="82"/>
      <c r="E205" s="82">
        <v>43857450</v>
      </c>
      <c r="F205" s="82"/>
      <c r="G205" s="82">
        <v>5827992331</v>
      </c>
      <c r="H205" s="82"/>
      <c r="I205" s="82">
        <v>5871849781</v>
      </c>
      <c r="J205" s="82"/>
      <c r="K205" s="82">
        <v>188062000</v>
      </c>
      <c r="L205" s="82"/>
      <c r="M205" s="82">
        <v>6691086948</v>
      </c>
      <c r="N205" s="82"/>
      <c r="O205" s="82">
        <v>-37032569</v>
      </c>
      <c r="P205" s="82"/>
      <c r="Q205" s="82">
        <v>6659683709</v>
      </c>
    </row>
    <row r="206" spans="1:17" ht="38.25" customHeight="1">
      <c r="A206" s="176" t="s">
        <v>403</v>
      </c>
      <c r="B206" s="176"/>
      <c r="C206" s="82">
        <v>75164000</v>
      </c>
      <c r="D206" s="82"/>
      <c r="E206" s="82">
        <v>17296394620</v>
      </c>
      <c r="F206" s="82"/>
      <c r="G206" s="82">
        <v>-12446405214</v>
      </c>
      <c r="H206" s="82"/>
      <c r="I206" s="82">
        <v>4849989406</v>
      </c>
      <c r="J206" s="82"/>
      <c r="K206" s="82">
        <v>5244000</v>
      </c>
      <c r="L206" s="82"/>
      <c r="M206" s="82">
        <v>26129810318</v>
      </c>
      <c r="N206" s="82"/>
      <c r="O206" s="82">
        <v>-21381947207</v>
      </c>
      <c r="P206" s="82"/>
      <c r="Q206" s="82">
        <v>4850256240</v>
      </c>
    </row>
    <row r="207" spans="1:17" ht="38.25" customHeight="1">
      <c r="A207" s="176" t="s">
        <v>398</v>
      </c>
      <c r="B207" s="176"/>
      <c r="C207" s="82">
        <v>52013000</v>
      </c>
      <c r="D207" s="82"/>
      <c r="E207" s="82">
        <v>125257275</v>
      </c>
      <c r="F207" s="82"/>
      <c r="G207" s="82">
        <v>4416971643</v>
      </c>
      <c r="H207" s="82"/>
      <c r="I207" s="82">
        <v>4542228918</v>
      </c>
      <c r="J207" s="82"/>
      <c r="K207" s="82">
        <v>52013000</v>
      </c>
      <c r="L207" s="82"/>
      <c r="M207" s="82">
        <v>4661972190</v>
      </c>
      <c r="N207" s="82"/>
      <c r="O207" s="82">
        <v>-123875082</v>
      </c>
      <c r="P207" s="82"/>
      <c r="Q207" s="82">
        <v>4542228918</v>
      </c>
    </row>
    <row r="208" spans="1:17" ht="38.25" customHeight="1">
      <c r="A208" s="176" t="s">
        <v>404</v>
      </c>
      <c r="B208" s="176"/>
      <c r="C208" s="82">
        <v>33325000</v>
      </c>
      <c r="D208" s="82"/>
      <c r="E208" s="82">
        <v>6959760</v>
      </c>
      <c r="F208" s="82"/>
      <c r="G208" s="82">
        <v>1613155520</v>
      </c>
      <c r="H208" s="82"/>
      <c r="I208" s="82">
        <v>1620115280</v>
      </c>
      <c r="J208" s="82"/>
      <c r="K208" s="82">
        <v>2325000</v>
      </c>
      <c r="L208" s="82"/>
      <c r="M208" s="82">
        <v>1625732741</v>
      </c>
      <c r="N208" s="82"/>
      <c r="O208" s="82">
        <v>-6882970</v>
      </c>
      <c r="P208" s="82"/>
      <c r="Q208" s="82">
        <v>1620115280</v>
      </c>
    </row>
    <row r="209" spans="1:17" ht="38.25" customHeight="1">
      <c r="A209" s="176" t="s">
        <v>399</v>
      </c>
      <c r="B209" s="176"/>
      <c r="C209" s="82">
        <v>0</v>
      </c>
      <c r="D209" s="82"/>
      <c r="E209" s="82">
        <v>0</v>
      </c>
      <c r="F209" s="82"/>
      <c r="G209" s="82">
        <v>1415600000</v>
      </c>
      <c r="H209" s="82"/>
      <c r="I209" s="82">
        <v>1415600000</v>
      </c>
      <c r="J209" s="82"/>
      <c r="K209" s="82">
        <v>0</v>
      </c>
      <c r="L209" s="82"/>
      <c r="M209" s="82">
        <v>0</v>
      </c>
      <c r="N209" s="82"/>
      <c r="O209" s="82">
        <v>1415600000</v>
      </c>
      <c r="P209" s="82"/>
      <c r="Q209" s="82">
        <v>1415600000</v>
      </c>
    </row>
    <row r="210" spans="1:17" ht="38.25" customHeight="1">
      <c r="A210" s="176" t="s">
        <v>392</v>
      </c>
      <c r="B210" s="176"/>
      <c r="C210" s="82">
        <v>0</v>
      </c>
      <c r="D210" s="82"/>
      <c r="E210" s="82">
        <v>0</v>
      </c>
      <c r="F210" s="82"/>
      <c r="G210" s="82">
        <v>21606354</v>
      </c>
      <c r="H210" s="82"/>
      <c r="I210" s="82">
        <v>-21606354</v>
      </c>
      <c r="J210" s="82"/>
      <c r="K210" s="82">
        <v>10795000</v>
      </c>
      <c r="L210" s="82"/>
      <c r="M210" s="82">
        <v>443938252</v>
      </c>
      <c r="N210" s="82"/>
      <c r="O210" s="82">
        <v>-21606354</v>
      </c>
      <c r="P210" s="82"/>
      <c r="Q210" s="82">
        <v>422697550</v>
      </c>
    </row>
    <row r="211" spans="1:17" ht="38.25" customHeight="1">
      <c r="A211" s="176" t="s">
        <v>408</v>
      </c>
      <c r="B211" s="176"/>
      <c r="C211" s="82">
        <v>0</v>
      </c>
      <c r="D211" s="82"/>
      <c r="E211" s="82">
        <v>0</v>
      </c>
      <c r="F211" s="82"/>
      <c r="G211" s="82">
        <v>360049000</v>
      </c>
      <c r="H211" s="82"/>
      <c r="I211" s="82">
        <v>360049000</v>
      </c>
      <c r="J211" s="82"/>
      <c r="K211" s="82">
        <v>0</v>
      </c>
      <c r="L211" s="82"/>
      <c r="M211" s="82">
        <v>0</v>
      </c>
      <c r="N211" s="82"/>
      <c r="O211" s="82">
        <v>360049000</v>
      </c>
      <c r="P211" s="82"/>
      <c r="Q211" s="82">
        <v>360049000</v>
      </c>
    </row>
    <row r="212" spans="1:17" ht="38.25" customHeight="1">
      <c r="A212" s="176" t="s">
        <v>395</v>
      </c>
      <c r="B212" s="176"/>
      <c r="C212" s="82">
        <v>3648852</v>
      </c>
      <c r="D212" s="82"/>
      <c r="E212" s="82">
        <v>2753559244</v>
      </c>
      <c r="F212" s="82"/>
      <c r="G212" s="82">
        <v>-2371586630</v>
      </c>
      <c r="H212" s="82"/>
      <c r="I212" s="82">
        <v>381972614</v>
      </c>
      <c r="J212" s="82"/>
      <c r="K212" s="82">
        <v>4083852</v>
      </c>
      <c r="L212" s="82"/>
      <c r="M212" s="82">
        <v>2605547210</v>
      </c>
      <c r="N212" s="82"/>
      <c r="O212" s="82">
        <v>-2299814962</v>
      </c>
      <c r="P212" s="82"/>
      <c r="Q212" s="82">
        <v>320960580</v>
      </c>
    </row>
    <row r="213" spans="1:17" ht="38.25" customHeight="1">
      <c r="A213" s="176" t="s">
        <v>406</v>
      </c>
      <c r="B213" s="176"/>
      <c r="C213" s="82">
        <v>1000000</v>
      </c>
      <c r="D213" s="82"/>
      <c r="E213" s="82">
        <v>994500</v>
      </c>
      <c r="F213" s="82"/>
      <c r="G213" s="82">
        <v>154923622</v>
      </c>
      <c r="H213" s="82"/>
      <c r="I213" s="82">
        <v>155918122</v>
      </c>
      <c r="J213" s="82"/>
      <c r="K213" s="82">
        <v>1000000</v>
      </c>
      <c r="L213" s="82"/>
      <c r="M213" s="82">
        <v>156876335</v>
      </c>
      <c r="N213" s="82"/>
      <c r="O213" s="82">
        <v>-1081878</v>
      </c>
      <c r="P213" s="82"/>
      <c r="Q213" s="82">
        <v>155918122</v>
      </c>
    </row>
    <row r="214" spans="1:17" ht="38.25" customHeight="1">
      <c r="A214" s="176" t="s">
        <v>393</v>
      </c>
      <c r="B214" s="176"/>
      <c r="C214" s="82">
        <v>1443330</v>
      </c>
      <c r="D214" s="82"/>
      <c r="E214" s="82">
        <v>988202830</v>
      </c>
      <c r="F214" s="82"/>
      <c r="G214" s="82">
        <v>-888792789</v>
      </c>
      <c r="H214" s="82"/>
      <c r="I214" s="82">
        <v>99410041</v>
      </c>
      <c r="J214" s="82"/>
      <c r="K214" s="82">
        <v>1443330</v>
      </c>
      <c r="L214" s="82"/>
      <c r="M214" s="82">
        <v>988202830</v>
      </c>
      <c r="N214" s="82"/>
      <c r="O214" s="82">
        <v>-894257963</v>
      </c>
      <c r="P214" s="82"/>
      <c r="Q214" s="82">
        <v>99410041</v>
      </c>
    </row>
    <row r="215" spans="1:17" ht="38.25" customHeight="1">
      <c r="A215" s="176" t="s">
        <v>394</v>
      </c>
      <c r="B215" s="176"/>
      <c r="C215" s="82">
        <v>797742</v>
      </c>
      <c r="D215" s="82"/>
      <c r="E215" s="82">
        <v>608583448</v>
      </c>
      <c r="F215" s="82"/>
      <c r="G215" s="82">
        <v>-527254228</v>
      </c>
      <c r="H215" s="82"/>
      <c r="I215" s="82">
        <v>81329220</v>
      </c>
      <c r="J215" s="82"/>
      <c r="K215" s="82">
        <v>797742</v>
      </c>
      <c r="L215" s="82"/>
      <c r="M215" s="82">
        <v>608583448</v>
      </c>
      <c r="N215" s="82"/>
      <c r="O215" s="82">
        <v>-530619949</v>
      </c>
      <c r="P215" s="82"/>
      <c r="Q215" s="82">
        <v>81329220</v>
      </c>
    </row>
    <row r="216" spans="1:17" ht="38.25" customHeight="1">
      <c r="A216" s="176" t="s">
        <v>400</v>
      </c>
      <c r="B216" s="176"/>
      <c r="C216" s="82">
        <v>30000</v>
      </c>
      <c r="D216" s="82"/>
      <c r="E216" s="82">
        <v>41769000</v>
      </c>
      <c r="F216" s="82"/>
      <c r="G216" s="82">
        <v>-42287679</v>
      </c>
      <c r="H216" s="82"/>
      <c r="I216" s="82">
        <v>-518679</v>
      </c>
      <c r="J216" s="82"/>
      <c r="K216" s="82">
        <v>30000</v>
      </c>
      <c r="L216" s="82"/>
      <c r="M216" s="82">
        <v>46265592</v>
      </c>
      <c r="N216" s="82"/>
      <c r="O216" s="82">
        <v>-47018679</v>
      </c>
      <c r="P216" s="82"/>
      <c r="Q216" s="82">
        <v>-518679</v>
      </c>
    </row>
    <row r="217" spans="1:17" ht="38.25" customHeight="1">
      <c r="A217" s="176" t="s">
        <v>402</v>
      </c>
      <c r="B217" s="176"/>
      <c r="C217" s="82">
        <v>29137815</v>
      </c>
      <c r="D217" s="82"/>
      <c r="E217" s="82">
        <v>65109723202</v>
      </c>
      <c r="F217" s="82"/>
      <c r="G217" s="82">
        <v>-66527847693</v>
      </c>
      <c r="H217" s="82"/>
      <c r="I217" s="82">
        <v>-1418124491</v>
      </c>
      <c r="J217" s="82"/>
      <c r="K217" s="82">
        <v>4672815</v>
      </c>
      <c r="L217" s="82"/>
      <c r="M217" s="82">
        <v>71987592546</v>
      </c>
      <c r="N217" s="82"/>
      <c r="O217" s="82">
        <v>-74004468843</v>
      </c>
      <c r="P217" s="82"/>
      <c r="Q217" s="82">
        <v>-1651360544</v>
      </c>
    </row>
    <row r="218" spans="1:17" ht="38.25" customHeight="1">
      <c r="A218" s="176" t="s">
        <v>401</v>
      </c>
      <c r="B218" s="176"/>
      <c r="C218" s="82">
        <v>25587000</v>
      </c>
      <c r="D218" s="82"/>
      <c r="E218" s="82">
        <v>28000147500</v>
      </c>
      <c r="F218" s="82"/>
      <c r="G218" s="82">
        <v>-26290211613</v>
      </c>
      <c r="H218" s="82"/>
      <c r="I218" s="82">
        <v>1709935887</v>
      </c>
      <c r="J218" s="82"/>
      <c r="K218" s="82">
        <v>25587000</v>
      </c>
      <c r="L218" s="82"/>
      <c r="M218" s="82">
        <v>25741016213</v>
      </c>
      <c r="N218" s="82"/>
      <c r="O218" s="82">
        <v>-29418020551</v>
      </c>
      <c r="P218" s="82"/>
      <c r="Q218" s="82">
        <v>-3518279238</v>
      </c>
    </row>
    <row r="219" spans="1:17" ht="38.25" customHeight="1" thickBot="1">
      <c r="A219" s="176" t="s">
        <v>286</v>
      </c>
      <c r="B219" s="176"/>
      <c r="C219" s="82">
        <v>0</v>
      </c>
      <c r="D219" s="82"/>
      <c r="E219" s="82">
        <v>0</v>
      </c>
      <c r="F219" s="82"/>
      <c r="G219" s="82">
        <v>0</v>
      </c>
      <c r="H219" s="82"/>
      <c r="I219" s="82">
        <v>0</v>
      </c>
      <c r="J219" s="82"/>
      <c r="K219" s="82">
        <v>0</v>
      </c>
      <c r="L219" s="82"/>
      <c r="M219" s="82">
        <v>0</v>
      </c>
      <c r="N219" s="82"/>
      <c r="O219" s="82">
        <v>-3009051080</v>
      </c>
      <c r="P219" s="82"/>
      <c r="Q219" s="82">
        <v>-3009051080</v>
      </c>
    </row>
    <row r="220" spans="1:17" ht="38.25" customHeight="1" thickBot="1">
      <c r="A220" s="179" t="s">
        <v>193</v>
      </c>
      <c r="B220" s="176"/>
      <c r="C220" s="180">
        <f>SUM(C200:C219)</f>
        <v>1549278999</v>
      </c>
      <c r="D220" s="82"/>
      <c r="E220" s="180">
        <f>SUM(E200:E219)</f>
        <v>196912167479</v>
      </c>
      <c r="F220" s="82"/>
      <c r="G220" s="180">
        <f>SUM(G200:G219)</f>
        <v>-96934602641</v>
      </c>
      <c r="H220" s="82"/>
      <c r="I220" s="180">
        <f>SUM(I200:I219)</f>
        <v>99934352130</v>
      </c>
      <c r="J220" s="82"/>
      <c r="K220" s="180">
        <f>SUM(K200:K219)</f>
        <v>6397668999</v>
      </c>
      <c r="L220" s="82"/>
      <c r="M220" s="180">
        <f>SUM(M200:M219)</f>
        <v>2680929568523</v>
      </c>
      <c r="N220" s="82"/>
      <c r="O220" s="180">
        <f>SUM(O200:O219)</f>
        <v>-2546126904118</v>
      </c>
      <c r="P220" s="82"/>
      <c r="Q220" s="180">
        <f>SUM(Q200:Q219)</f>
        <v>438216713835</v>
      </c>
    </row>
    <row r="221" spans="1:17" ht="38.25" customHeight="1">
      <c r="A221" s="23"/>
      <c r="B221" s="23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</row>
    <row r="222" spans="1:17" ht="38.25" customHeight="1">
      <c r="A222" s="243" t="s">
        <v>0</v>
      </c>
      <c r="B222" s="243"/>
      <c r="C222" s="243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</row>
    <row r="223" spans="1:17" ht="38.25" customHeight="1">
      <c r="A223" s="243" t="s">
        <v>80</v>
      </c>
      <c r="B223" s="243"/>
      <c r="C223" s="243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</row>
    <row r="224" spans="1:17" ht="38.25" customHeight="1">
      <c r="A224" s="243" t="str">
        <f>درآمدها!A3</f>
        <v>دوره یک ماهه منتهی به 31 اردیبهشت 1405</v>
      </c>
      <c r="B224" s="243"/>
      <c r="C224" s="243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</row>
    <row r="225" spans="1:17" ht="38.25" customHeight="1">
      <c r="A225" s="118"/>
      <c r="B225" s="118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</row>
    <row r="226" spans="1:17" ht="38.25" customHeight="1">
      <c r="A226" s="242" t="s">
        <v>313</v>
      </c>
      <c r="B226" s="242"/>
      <c r="C226" s="242"/>
      <c r="D226" s="242"/>
      <c r="E226" s="242"/>
      <c r="F226" s="242"/>
      <c r="G226" s="242"/>
      <c r="H226" s="242"/>
      <c r="I226" s="242"/>
      <c r="J226" s="242"/>
      <c r="K226" s="242"/>
      <c r="L226" s="242"/>
      <c r="M226" s="242"/>
      <c r="N226" s="242"/>
      <c r="O226" s="242"/>
      <c r="P226" s="242"/>
      <c r="Q226" s="242"/>
    </row>
    <row r="227" spans="1:17" ht="37.9" customHeight="1">
      <c r="A227" s="120"/>
      <c r="B227" s="120"/>
      <c r="C227" s="220" t="s">
        <v>157</v>
      </c>
      <c r="D227" s="220"/>
      <c r="E227" s="220"/>
      <c r="F227" s="220"/>
      <c r="G227" s="220"/>
      <c r="H227" s="220"/>
      <c r="I227" s="220"/>
      <c r="J227" s="220"/>
      <c r="K227" s="220"/>
      <c r="L227" s="220"/>
      <c r="M227" s="220"/>
      <c r="N227" s="220"/>
      <c r="O227" s="220"/>
      <c r="P227" s="220"/>
      <c r="Q227" s="220"/>
    </row>
    <row r="228" spans="1:17" ht="37.9" customHeight="1" thickBot="1">
      <c r="A228" s="112"/>
      <c r="B228" s="112"/>
      <c r="C228" s="210" t="str">
        <f>C178</f>
        <v>طی اردیبهشت ماه</v>
      </c>
      <c r="D228" s="210"/>
      <c r="E228" s="210"/>
      <c r="F228" s="210"/>
      <c r="G228" s="210"/>
      <c r="H228" s="210"/>
      <c r="I228" s="210"/>
      <c r="J228" s="113"/>
      <c r="K228" s="241" t="str">
        <f>K178</f>
        <v>از ابتدای سال مالی تا پایان اردیبهشت ماه</v>
      </c>
      <c r="L228" s="241"/>
      <c r="M228" s="241"/>
      <c r="N228" s="241"/>
      <c r="O228" s="241"/>
      <c r="P228" s="241"/>
      <c r="Q228" s="241"/>
    </row>
    <row r="229" spans="1:17" ht="37.9" customHeight="1" thickBot="1">
      <c r="A229" s="114" t="s">
        <v>81</v>
      </c>
      <c r="B229" s="37"/>
      <c r="C229" s="114" t="s">
        <v>6</v>
      </c>
      <c r="D229" s="37"/>
      <c r="E229" s="114" t="s">
        <v>8</v>
      </c>
      <c r="F229" s="37"/>
      <c r="G229" s="114" t="s">
        <v>93</v>
      </c>
      <c r="H229" s="37"/>
      <c r="I229" s="114" t="s">
        <v>94</v>
      </c>
      <c r="J229" s="37"/>
      <c r="K229" s="114" t="s">
        <v>6</v>
      </c>
      <c r="L229" s="37"/>
      <c r="M229" s="114" t="s">
        <v>8</v>
      </c>
      <c r="N229" s="37"/>
      <c r="O229" s="114" t="s">
        <v>93</v>
      </c>
      <c r="P229" s="37"/>
      <c r="Q229" s="114" t="s">
        <v>94</v>
      </c>
    </row>
    <row r="230" spans="1:17" ht="37.9" customHeight="1">
      <c r="A230" s="179" t="s">
        <v>194</v>
      </c>
      <c r="B230" s="179"/>
      <c r="C230" s="80">
        <f>C220</f>
        <v>1549278999</v>
      </c>
      <c r="D230" s="80"/>
      <c r="E230" s="80">
        <f>E220</f>
        <v>196912167479</v>
      </c>
      <c r="F230" s="80"/>
      <c r="G230" s="80">
        <f>G220</f>
        <v>-96934602641</v>
      </c>
      <c r="H230" s="80"/>
      <c r="I230" s="80">
        <f>I220</f>
        <v>99934352130</v>
      </c>
      <c r="J230" s="80"/>
      <c r="K230" s="80">
        <f>K220</f>
        <v>6397668999</v>
      </c>
      <c r="L230" s="80"/>
      <c r="M230" s="80">
        <f>M220</f>
        <v>2680929568523</v>
      </c>
      <c r="N230" s="80"/>
      <c r="O230" s="80">
        <f>O220</f>
        <v>-2546126904118</v>
      </c>
      <c r="P230" s="80"/>
      <c r="Q230" s="80">
        <f>Q220</f>
        <v>438216713835</v>
      </c>
    </row>
    <row r="231" spans="1:17" ht="38.25" customHeight="1">
      <c r="A231" s="176" t="s">
        <v>112</v>
      </c>
      <c r="B231" s="176"/>
      <c r="C231" s="82">
        <v>0</v>
      </c>
      <c r="D231" s="82"/>
      <c r="E231" s="82">
        <v>0</v>
      </c>
      <c r="F231" s="82"/>
      <c r="G231" s="82">
        <v>0</v>
      </c>
      <c r="H231" s="82"/>
      <c r="I231" s="82">
        <v>0</v>
      </c>
      <c r="J231" s="82"/>
      <c r="K231" s="82">
        <v>18111000</v>
      </c>
      <c r="L231" s="82"/>
      <c r="M231" s="82">
        <v>4682702700</v>
      </c>
      <c r="N231" s="82"/>
      <c r="O231" s="82">
        <v>-4485976820</v>
      </c>
      <c r="P231" s="82"/>
      <c r="Q231" s="82">
        <v>-196725880</v>
      </c>
    </row>
    <row r="232" spans="1:17" ht="38.25" customHeight="1">
      <c r="A232" s="176" t="s">
        <v>235</v>
      </c>
      <c r="B232" s="176"/>
      <c r="C232" s="82">
        <v>0</v>
      </c>
      <c r="D232" s="82"/>
      <c r="E232" s="82">
        <v>0</v>
      </c>
      <c r="F232" s="82"/>
      <c r="G232" s="82">
        <v>0</v>
      </c>
      <c r="H232" s="82"/>
      <c r="I232" s="82">
        <v>0</v>
      </c>
      <c r="J232" s="82"/>
      <c r="K232" s="82">
        <v>0</v>
      </c>
      <c r="L232" s="82"/>
      <c r="M232" s="82">
        <v>0</v>
      </c>
      <c r="N232" s="82"/>
      <c r="O232" s="82">
        <v>-327848305</v>
      </c>
      <c r="P232" s="82"/>
      <c r="Q232" s="82">
        <v>-327144794</v>
      </c>
    </row>
    <row r="233" spans="1:17" ht="38.25" customHeight="1">
      <c r="A233" s="176" t="s">
        <v>97</v>
      </c>
      <c r="B233" s="176"/>
      <c r="C233" s="82">
        <v>0</v>
      </c>
      <c r="D233" s="82"/>
      <c r="E233" s="82">
        <v>0</v>
      </c>
      <c r="F233" s="82"/>
      <c r="G233" s="82">
        <v>0</v>
      </c>
      <c r="H233" s="82"/>
      <c r="I233" s="82">
        <v>0</v>
      </c>
      <c r="J233" s="82"/>
      <c r="K233" s="82">
        <v>7288000</v>
      </c>
      <c r="L233" s="82"/>
      <c r="M233" s="82">
        <v>5423750097</v>
      </c>
      <c r="N233" s="82"/>
      <c r="O233" s="82">
        <v>-5114723871</v>
      </c>
      <c r="P233" s="82"/>
      <c r="Q233" s="82">
        <v>-309026226</v>
      </c>
    </row>
    <row r="234" spans="1:17" ht="38.25" customHeight="1">
      <c r="A234" s="176" t="s">
        <v>279</v>
      </c>
      <c r="B234" s="176"/>
      <c r="C234" s="82">
        <v>0</v>
      </c>
      <c r="D234" s="82"/>
      <c r="E234" s="82">
        <v>0</v>
      </c>
      <c r="F234" s="82"/>
      <c r="G234" s="82">
        <v>0</v>
      </c>
      <c r="H234" s="82"/>
      <c r="I234" s="82">
        <v>0</v>
      </c>
      <c r="J234" s="82"/>
      <c r="K234" s="82">
        <v>0</v>
      </c>
      <c r="L234" s="82"/>
      <c r="M234" s="82">
        <v>0</v>
      </c>
      <c r="N234" s="82"/>
      <c r="O234" s="82">
        <v>-390381545</v>
      </c>
      <c r="P234" s="82"/>
      <c r="Q234" s="82">
        <v>-390381545</v>
      </c>
    </row>
    <row r="235" spans="1:17" ht="38.25" customHeight="1">
      <c r="A235" s="176" t="s">
        <v>358</v>
      </c>
      <c r="B235" s="176"/>
      <c r="C235" s="82">
        <v>0</v>
      </c>
      <c r="D235" s="82"/>
      <c r="E235" s="82">
        <v>0</v>
      </c>
      <c r="F235" s="82"/>
      <c r="G235" s="82">
        <v>0</v>
      </c>
      <c r="H235" s="82"/>
      <c r="I235" s="82">
        <v>0</v>
      </c>
      <c r="J235" s="82"/>
      <c r="K235" s="82">
        <v>28134000</v>
      </c>
      <c r="L235" s="82"/>
      <c r="M235" s="82">
        <v>28235953395</v>
      </c>
      <c r="N235" s="82"/>
      <c r="O235" s="82">
        <v>-27974895826</v>
      </c>
      <c r="P235" s="82"/>
      <c r="Q235" s="82">
        <v>-261057569</v>
      </c>
    </row>
    <row r="236" spans="1:17" ht="38.25" customHeight="1">
      <c r="A236" s="176" t="s">
        <v>359</v>
      </c>
      <c r="B236" s="176"/>
      <c r="C236" s="82">
        <v>0</v>
      </c>
      <c r="D236" s="82"/>
      <c r="E236" s="82">
        <v>0</v>
      </c>
      <c r="F236" s="82"/>
      <c r="G236" s="82">
        <v>0</v>
      </c>
      <c r="H236" s="82"/>
      <c r="I236" s="82">
        <v>0</v>
      </c>
      <c r="J236" s="82"/>
      <c r="K236" s="82">
        <v>617326000</v>
      </c>
      <c r="L236" s="82"/>
      <c r="M236" s="82">
        <v>638307556</v>
      </c>
      <c r="N236" s="82"/>
      <c r="O236" s="82">
        <v>-386490346</v>
      </c>
      <c r="P236" s="82"/>
      <c r="Q236" s="82">
        <v>-251817210</v>
      </c>
    </row>
    <row r="237" spans="1:17" ht="38.25" customHeight="1">
      <c r="A237" s="176" t="s">
        <v>110</v>
      </c>
      <c r="B237" s="176"/>
      <c r="C237" s="82">
        <v>0</v>
      </c>
      <c r="D237" s="82"/>
      <c r="E237" s="82">
        <v>0</v>
      </c>
      <c r="F237" s="82"/>
      <c r="G237" s="82">
        <v>0</v>
      </c>
      <c r="H237" s="82"/>
      <c r="I237" s="82">
        <v>0</v>
      </c>
      <c r="J237" s="82"/>
      <c r="K237" s="82">
        <v>5963000</v>
      </c>
      <c r="L237" s="82"/>
      <c r="M237" s="82">
        <v>1227357080</v>
      </c>
      <c r="N237" s="82"/>
      <c r="O237" s="82">
        <v>-435565725</v>
      </c>
      <c r="P237" s="82"/>
      <c r="Q237" s="82">
        <v>-791791355</v>
      </c>
    </row>
    <row r="238" spans="1:17" ht="38.25" customHeight="1">
      <c r="A238" s="176" t="s">
        <v>360</v>
      </c>
      <c r="B238" s="176"/>
      <c r="C238" s="82">
        <v>0</v>
      </c>
      <c r="D238" s="82"/>
      <c r="E238" s="82">
        <v>0</v>
      </c>
      <c r="F238" s="82"/>
      <c r="G238" s="82">
        <v>0</v>
      </c>
      <c r="H238" s="82"/>
      <c r="I238" s="82">
        <v>0</v>
      </c>
      <c r="J238" s="82"/>
      <c r="K238" s="82">
        <v>4000000</v>
      </c>
      <c r="L238" s="82"/>
      <c r="M238" s="82">
        <v>399897000</v>
      </c>
      <c r="N238" s="82"/>
      <c r="O238" s="82">
        <v>799691000</v>
      </c>
      <c r="P238" s="82"/>
      <c r="Q238" s="82">
        <v>-1199588000</v>
      </c>
    </row>
    <row r="239" spans="1:17" ht="38.25" customHeight="1">
      <c r="A239" s="176" t="s">
        <v>114</v>
      </c>
      <c r="B239" s="176"/>
      <c r="C239" s="82">
        <v>0</v>
      </c>
      <c r="D239" s="82"/>
      <c r="E239" s="82">
        <v>0</v>
      </c>
      <c r="F239" s="82"/>
      <c r="G239" s="82">
        <v>0</v>
      </c>
      <c r="H239" s="82"/>
      <c r="I239" s="82">
        <v>0</v>
      </c>
      <c r="J239" s="82"/>
      <c r="K239" s="82">
        <v>2000000</v>
      </c>
      <c r="L239" s="82"/>
      <c r="M239" s="82">
        <v>32733507579</v>
      </c>
      <c r="N239" s="82"/>
      <c r="O239" s="82">
        <v>-31674878982</v>
      </c>
      <c r="P239" s="82"/>
      <c r="Q239" s="82">
        <v>-1058628597</v>
      </c>
    </row>
    <row r="240" spans="1:17" ht="38.25" customHeight="1">
      <c r="A240" s="176" t="s">
        <v>361</v>
      </c>
      <c r="B240" s="176"/>
      <c r="C240" s="82">
        <v>0</v>
      </c>
      <c r="D240" s="82"/>
      <c r="E240" s="82">
        <v>0</v>
      </c>
      <c r="F240" s="82"/>
      <c r="G240" s="82">
        <v>0</v>
      </c>
      <c r="H240" s="82"/>
      <c r="I240" s="82">
        <v>0</v>
      </c>
      <c r="J240" s="82"/>
      <c r="K240" s="82">
        <v>99000000</v>
      </c>
      <c r="L240" s="82"/>
      <c r="M240" s="82">
        <v>141767963038</v>
      </c>
      <c r="N240" s="82"/>
      <c r="O240" s="82">
        <v>-140825241816</v>
      </c>
      <c r="P240" s="82"/>
      <c r="Q240" s="82">
        <v>-942721222</v>
      </c>
    </row>
    <row r="241" spans="1:17" ht="38.25" customHeight="1">
      <c r="A241" s="176" t="s">
        <v>101</v>
      </c>
      <c r="B241" s="176"/>
      <c r="C241" s="82">
        <v>0</v>
      </c>
      <c r="D241" s="82"/>
      <c r="E241" s="82">
        <v>0</v>
      </c>
      <c r="F241" s="82"/>
      <c r="G241" s="82">
        <v>0</v>
      </c>
      <c r="H241" s="82"/>
      <c r="I241" s="82">
        <v>0</v>
      </c>
      <c r="J241" s="82"/>
      <c r="K241" s="82">
        <v>3000000</v>
      </c>
      <c r="L241" s="82"/>
      <c r="M241" s="82">
        <v>3566399198</v>
      </c>
      <c r="N241" s="82"/>
      <c r="O241" s="82">
        <v>-1491499926</v>
      </c>
      <c r="P241" s="82"/>
      <c r="Q241" s="82">
        <v>-2074899272</v>
      </c>
    </row>
    <row r="242" spans="1:17" ht="38.25" customHeight="1">
      <c r="A242" s="176" t="s">
        <v>284</v>
      </c>
      <c r="B242" s="176"/>
      <c r="C242" s="82">
        <v>0</v>
      </c>
      <c r="D242" s="82"/>
      <c r="E242" s="82">
        <v>0</v>
      </c>
      <c r="F242" s="82"/>
      <c r="G242" s="82">
        <v>0</v>
      </c>
      <c r="H242" s="82"/>
      <c r="I242" s="82">
        <v>0</v>
      </c>
      <c r="J242" s="82"/>
      <c r="K242" s="82">
        <v>0</v>
      </c>
      <c r="L242" s="82"/>
      <c r="M242" s="82">
        <v>0</v>
      </c>
      <c r="N242" s="82"/>
      <c r="O242" s="82">
        <v>-3080530674</v>
      </c>
      <c r="P242" s="82"/>
      <c r="Q242" s="82">
        <v>-3080530674</v>
      </c>
    </row>
    <row r="243" spans="1:17" ht="38.25" customHeight="1">
      <c r="A243" s="176" t="s">
        <v>287</v>
      </c>
      <c r="B243" s="176"/>
      <c r="C243" s="82">
        <v>0</v>
      </c>
      <c r="D243" s="82"/>
      <c r="E243" s="82">
        <v>0</v>
      </c>
      <c r="F243" s="82"/>
      <c r="G243" s="82">
        <v>0</v>
      </c>
      <c r="H243" s="82"/>
      <c r="I243" s="82">
        <v>0</v>
      </c>
      <c r="J243" s="82"/>
      <c r="K243" s="82">
        <v>0</v>
      </c>
      <c r="L243" s="82"/>
      <c r="M243" s="82">
        <v>0</v>
      </c>
      <c r="N243" s="82"/>
      <c r="O243" s="82">
        <v>-4379200201</v>
      </c>
      <c r="P243" s="82"/>
      <c r="Q243" s="82">
        <v>-4379200201</v>
      </c>
    </row>
    <row r="244" spans="1:17" ht="38.25" customHeight="1">
      <c r="A244" s="176" t="s">
        <v>133</v>
      </c>
      <c r="B244" s="176"/>
      <c r="C244" s="82">
        <v>0</v>
      </c>
      <c r="D244" s="82"/>
      <c r="E244" s="82">
        <v>0</v>
      </c>
      <c r="F244" s="82"/>
      <c r="G244" s="82">
        <v>0</v>
      </c>
      <c r="H244" s="82"/>
      <c r="I244" s="82">
        <v>0</v>
      </c>
      <c r="J244" s="82"/>
      <c r="K244" s="82">
        <v>10001000</v>
      </c>
      <c r="L244" s="82"/>
      <c r="M244" s="82">
        <v>7446379360</v>
      </c>
      <c r="N244" s="82"/>
      <c r="O244" s="82">
        <v>-2910291000</v>
      </c>
      <c r="P244" s="82"/>
      <c r="Q244" s="82">
        <v>-4536088360</v>
      </c>
    </row>
    <row r="245" spans="1:17" ht="38.25" customHeight="1">
      <c r="A245" s="176" t="s">
        <v>295</v>
      </c>
      <c r="B245" s="176"/>
      <c r="C245" s="82">
        <v>0</v>
      </c>
      <c r="D245" s="82"/>
      <c r="E245" s="82">
        <v>0</v>
      </c>
      <c r="F245" s="82"/>
      <c r="G245" s="82">
        <v>0</v>
      </c>
      <c r="H245" s="82"/>
      <c r="I245" s="82">
        <v>0</v>
      </c>
      <c r="J245" s="82"/>
      <c r="K245" s="82">
        <v>0</v>
      </c>
      <c r="L245" s="82"/>
      <c r="M245" s="82">
        <v>0</v>
      </c>
      <c r="N245" s="82"/>
      <c r="O245" s="82">
        <v>-5907278581</v>
      </c>
      <c r="P245" s="82"/>
      <c r="Q245" s="82">
        <v>-5907278581</v>
      </c>
    </row>
    <row r="246" spans="1:17" ht="38.25" customHeight="1">
      <c r="A246" s="176" t="s">
        <v>125</v>
      </c>
      <c r="B246" s="176"/>
      <c r="C246" s="82">
        <v>0</v>
      </c>
      <c r="D246" s="82"/>
      <c r="E246" s="82">
        <v>0</v>
      </c>
      <c r="F246" s="82"/>
      <c r="G246" s="82">
        <v>0</v>
      </c>
      <c r="H246" s="82"/>
      <c r="I246" s="82">
        <v>0</v>
      </c>
      <c r="J246" s="82"/>
      <c r="K246" s="82">
        <v>1038000</v>
      </c>
      <c r="L246" s="82"/>
      <c r="M246" s="82">
        <v>6024197486</v>
      </c>
      <c r="N246" s="82"/>
      <c r="O246" s="82">
        <v>1250526721</v>
      </c>
      <c r="P246" s="82"/>
      <c r="Q246" s="82">
        <v>-7274724207</v>
      </c>
    </row>
    <row r="247" spans="1:17" ht="38.25" customHeight="1">
      <c r="A247" s="176" t="s">
        <v>254</v>
      </c>
      <c r="B247" s="176"/>
      <c r="C247" s="82">
        <v>0</v>
      </c>
      <c r="D247" s="82"/>
      <c r="E247" s="82">
        <v>0</v>
      </c>
      <c r="F247" s="82"/>
      <c r="G247" s="82">
        <v>0</v>
      </c>
      <c r="H247" s="82"/>
      <c r="I247" s="82">
        <v>0</v>
      </c>
      <c r="J247" s="82"/>
      <c r="K247" s="82">
        <v>4891000</v>
      </c>
      <c r="L247" s="82"/>
      <c r="M247" s="82">
        <v>34220575109</v>
      </c>
      <c r="N247" s="82"/>
      <c r="O247" s="82">
        <v>-26880061322</v>
      </c>
      <c r="P247" s="82"/>
      <c r="Q247" s="82">
        <v>-7340513787</v>
      </c>
    </row>
    <row r="248" spans="1:17" ht="38.25" customHeight="1">
      <c r="A248" s="176" t="s">
        <v>294</v>
      </c>
      <c r="B248" s="176"/>
      <c r="C248" s="82">
        <v>0</v>
      </c>
      <c r="D248" s="82"/>
      <c r="E248" s="82">
        <v>0</v>
      </c>
      <c r="F248" s="82"/>
      <c r="G248" s="82">
        <v>0</v>
      </c>
      <c r="H248" s="82"/>
      <c r="I248" s="82">
        <v>0</v>
      </c>
      <c r="J248" s="82"/>
      <c r="K248" s="82">
        <v>0</v>
      </c>
      <c r="L248" s="82"/>
      <c r="M248" s="82">
        <v>0</v>
      </c>
      <c r="N248" s="82"/>
      <c r="O248" s="82">
        <v>-9949805620</v>
      </c>
      <c r="P248" s="82"/>
      <c r="Q248" s="82">
        <v>-9949805620</v>
      </c>
    </row>
    <row r="249" spans="1:17" ht="38.25" customHeight="1">
      <c r="A249" s="176" t="s">
        <v>126</v>
      </c>
      <c r="B249" s="176"/>
      <c r="C249" s="82">
        <v>0</v>
      </c>
      <c r="D249" s="82"/>
      <c r="E249" s="82">
        <v>0</v>
      </c>
      <c r="F249" s="82"/>
      <c r="G249" s="82">
        <v>0</v>
      </c>
      <c r="H249" s="82"/>
      <c r="I249" s="82">
        <v>0</v>
      </c>
      <c r="J249" s="82"/>
      <c r="K249" s="82">
        <v>1294000</v>
      </c>
      <c r="L249" s="82"/>
      <c r="M249" s="82">
        <v>16044165785</v>
      </c>
      <c r="N249" s="82"/>
      <c r="O249" s="82">
        <v>-221732839</v>
      </c>
      <c r="P249" s="82"/>
      <c r="Q249" s="82">
        <v>-15822432946</v>
      </c>
    </row>
    <row r="250" spans="1:17" ht="38.25" customHeight="1" thickBot="1">
      <c r="A250" s="176" t="s">
        <v>244</v>
      </c>
      <c r="B250" s="176"/>
      <c r="C250" s="82">
        <v>0</v>
      </c>
      <c r="D250" s="82"/>
      <c r="E250" s="82">
        <v>0</v>
      </c>
      <c r="F250" s="82"/>
      <c r="G250" s="82">
        <v>0</v>
      </c>
      <c r="H250" s="82"/>
      <c r="I250" s="82">
        <v>0</v>
      </c>
      <c r="J250" s="82"/>
      <c r="K250" s="82">
        <v>0</v>
      </c>
      <c r="L250" s="82"/>
      <c r="M250" s="82">
        <v>0</v>
      </c>
      <c r="N250" s="82"/>
      <c r="O250" s="82">
        <v>-20464586226</v>
      </c>
      <c r="P250" s="82"/>
      <c r="Q250" s="82">
        <v>-20464586226</v>
      </c>
    </row>
    <row r="251" spans="1:17" ht="38.25" customHeight="1" thickBot="1">
      <c r="A251" s="179"/>
      <c r="B251" s="176"/>
      <c r="C251" s="177">
        <f>SUM(C230:C250)</f>
        <v>1549278999</v>
      </c>
      <c r="D251" s="82"/>
      <c r="E251" s="177">
        <f>SUM(E230:E250)</f>
        <v>196912167479</v>
      </c>
      <c r="F251" s="82"/>
      <c r="G251" s="177">
        <f>SUM(G230:G250)</f>
        <v>-96934602641</v>
      </c>
      <c r="H251" s="82"/>
      <c r="I251" s="177">
        <f>SUM(I230:I250)</f>
        <v>99934352130</v>
      </c>
      <c r="J251" s="82"/>
      <c r="K251" s="177">
        <f>SUM(K230:K250)</f>
        <v>7199714999</v>
      </c>
      <c r="L251" s="82"/>
      <c r="M251" s="177">
        <f>SUM(M230:M250)</f>
        <v>2963340723906</v>
      </c>
      <c r="N251" s="82"/>
      <c r="O251" s="177">
        <f>SUM(O230:O250)</f>
        <v>-2830977676022</v>
      </c>
      <c r="P251" s="82"/>
      <c r="Q251" s="177">
        <f>SUM(Q230:Q250)</f>
        <v>351657771563</v>
      </c>
    </row>
    <row r="252" spans="1:17" ht="38.25" customHeight="1" thickTop="1">
      <c r="A252" s="23"/>
      <c r="B252" s="23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</row>
    <row r="253" spans="1:17" ht="38.25" customHeight="1">
      <c r="A253" s="23"/>
      <c r="B253" s="23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</row>
    <row r="254" spans="1:17" ht="38.25" customHeight="1">
      <c r="A254" s="243" t="s">
        <v>0</v>
      </c>
      <c r="B254" s="243"/>
      <c r="C254" s="243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3"/>
    </row>
    <row r="255" spans="1:17" ht="38.25" customHeight="1">
      <c r="A255" s="243" t="s">
        <v>80</v>
      </c>
      <c r="B255" s="243"/>
      <c r="C255" s="243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</row>
    <row r="256" spans="1:17" ht="38.25" customHeight="1">
      <c r="A256" s="243" t="str">
        <f>درآمدها!A3</f>
        <v>دوره یک ماهه منتهی به 31 اردیبهشت 1405</v>
      </c>
      <c r="B256" s="243"/>
      <c r="C256" s="243"/>
      <c r="D256" s="243"/>
      <c r="E256" s="243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</row>
    <row r="257" spans="1:17" ht="38.25" customHeight="1">
      <c r="A257" s="111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</row>
    <row r="258" spans="1:17" ht="39.75">
      <c r="A258" s="242" t="s">
        <v>181</v>
      </c>
      <c r="B258" s="242"/>
      <c r="C258" s="242"/>
      <c r="D258" s="242"/>
      <c r="E258" s="242"/>
      <c r="F258" s="242"/>
      <c r="G258" s="242"/>
      <c r="H258" s="242"/>
      <c r="I258" s="242"/>
      <c r="J258" s="242"/>
      <c r="K258" s="242"/>
      <c r="L258" s="242"/>
      <c r="M258" s="242"/>
      <c r="N258" s="242"/>
      <c r="O258" s="242"/>
      <c r="P258" s="242"/>
      <c r="Q258" s="242"/>
    </row>
    <row r="259" spans="1:17" ht="39.75" customHeight="1">
      <c r="A259" s="35"/>
      <c r="B259" s="35"/>
      <c r="C259" s="220" t="s">
        <v>157</v>
      </c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  <c r="P259" s="220"/>
      <c r="Q259" s="220"/>
    </row>
    <row r="260" spans="1:17" ht="39.75" customHeight="1" thickBot="1">
      <c r="A260" s="112"/>
      <c r="B260" s="112"/>
      <c r="C260" s="210" t="str">
        <f>C228</f>
        <v>طی اردیبهشت ماه</v>
      </c>
      <c r="D260" s="210"/>
      <c r="E260" s="210"/>
      <c r="F260" s="210"/>
      <c r="G260" s="210"/>
      <c r="H260" s="210"/>
      <c r="I260" s="210"/>
      <c r="J260" s="113"/>
      <c r="K260" s="241" t="str">
        <f>K228</f>
        <v>از ابتدای سال مالی تا پایان اردیبهشت ماه</v>
      </c>
      <c r="L260" s="241"/>
      <c r="M260" s="241"/>
      <c r="N260" s="241"/>
      <c r="O260" s="241"/>
      <c r="P260" s="241"/>
      <c r="Q260" s="241"/>
    </row>
    <row r="261" spans="1:17" ht="39.75" customHeight="1" thickBot="1">
      <c r="A261" s="114" t="s">
        <v>81</v>
      </c>
      <c r="B261" s="41"/>
      <c r="C261" s="114" t="s">
        <v>6</v>
      </c>
      <c r="D261" s="37"/>
      <c r="E261" s="114" t="s">
        <v>8</v>
      </c>
      <c r="F261" s="37"/>
      <c r="G261" s="114" t="s">
        <v>93</v>
      </c>
      <c r="H261" s="37"/>
      <c r="I261" s="114" t="s">
        <v>94</v>
      </c>
      <c r="J261" s="108"/>
      <c r="K261" s="114" t="s">
        <v>6</v>
      </c>
      <c r="L261" s="37"/>
      <c r="M261" s="114" t="s">
        <v>8</v>
      </c>
      <c r="N261" s="37"/>
      <c r="O261" s="114" t="s">
        <v>93</v>
      </c>
      <c r="P261" s="37"/>
      <c r="Q261" s="114" t="s">
        <v>94</v>
      </c>
    </row>
    <row r="262" spans="1:17" ht="39.75" customHeight="1">
      <c r="A262" s="176" t="s">
        <v>136</v>
      </c>
      <c r="B262" s="82"/>
      <c r="C262" s="82">
        <v>0</v>
      </c>
      <c r="D262" s="82"/>
      <c r="E262" s="82">
        <v>0</v>
      </c>
      <c r="F262" s="82"/>
      <c r="G262" s="82">
        <v>0</v>
      </c>
      <c r="H262" s="82"/>
      <c r="I262" s="82">
        <v>0</v>
      </c>
      <c r="J262" s="179"/>
      <c r="K262" s="82">
        <v>2001</v>
      </c>
      <c r="L262" s="82"/>
      <c r="M262" s="82">
        <v>22454503400</v>
      </c>
      <c r="N262" s="82"/>
      <c r="O262" s="82">
        <v>-46020714660</v>
      </c>
      <c r="P262" s="82"/>
      <c r="Q262" s="82">
        <v>23566211260</v>
      </c>
    </row>
    <row r="263" spans="1:17" ht="39.75" customHeight="1">
      <c r="A263" s="176" t="s">
        <v>105</v>
      </c>
      <c r="B263" s="82"/>
      <c r="C263" s="82">
        <v>0</v>
      </c>
      <c r="D263" s="82"/>
      <c r="E263" s="82">
        <v>0</v>
      </c>
      <c r="F263" s="82"/>
      <c r="G263" s="82">
        <v>0</v>
      </c>
      <c r="H263" s="82"/>
      <c r="I263" s="82">
        <v>0</v>
      </c>
      <c r="J263" s="179"/>
      <c r="K263" s="82">
        <v>9971</v>
      </c>
      <c r="L263" s="82"/>
      <c r="M263" s="82">
        <v>109949988042</v>
      </c>
      <c r="N263" s="82"/>
      <c r="O263" s="82">
        <v>-118249280939</v>
      </c>
      <c r="P263" s="82"/>
      <c r="Q263" s="82">
        <v>8299292897</v>
      </c>
    </row>
    <row r="264" spans="1:17" ht="39.75" customHeight="1">
      <c r="A264" s="176" t="s">
        <v>302</v>
      </c>
      <c r="B264" s="82"/>
      <c r="C264" s="82">
        <v>0</v>
      </c>
      <c r="D264" s="82"/>
      <c r="E264" s="82">
        <v>0</v>
      </c>
      <c r="F264" s="82"/>
      <c r="G264" s="82">
        <v>0</v>
      </c>
      <c r="H264" s="82"/>
      <c r="I264" s="82">
        <v>0</v>
      </c>
      <c r="J264" s="179"/>
      <c r="K264" s="82">
        <v>42652</v>
      </c>
      <c r="L264" s="82"/>
      <c r="M264" s="82">
        <v>186761957212</v>
      </c>
      <c r="N264" s="82"/>
      <c r="O264" s="82">
        <v>-194644013372</v>
      </c>
      <c r="P264" s="82"/>
      <c r="Q264" s="82">
        <v>7882056160</v>
      </c>
    </row>
    <row r="265" spans="1:17" ht="39.75" customHeight="1">
      <c r="A265" s="176" t="s">
        <v>303</v>
      </c>
      <c r="B265" s="82"/>
      <c r="C265" s="82">
        <v>0</v>
      </c>
      <c r="D265" s="82"/>
      <c r="E265" s="82">
        <v>0</v>
      </c>
      <c r="F265" s="82"/>
      <c r="G265" s="82">
        <v>0</v>
      </c>
      <c r="H265" s="82"/>
      <c r="I265" s="82">
        <v>0</v>
      </c>
      <c r="J265" s="179"/>
      <c r="K265" s="82">
        <v>26430</v>
      </c>
      <c r="L265" s="82"/>
      <c r="M265" s="82">
        <v>117863717518</v>
      </c>
      <c r="N265" s="82"/>
      <c r="O265" s="82">
        <v>-124221038334</v>
      </c>
      <c r="P265" s="82"/>
      <c r="Q265" s="82">
        <v>6357320816</v>
      </c>
    </row>
    <row r="266" spans="1:17" ht="39.75" customHeight="1">
      <c r="A266" s="176" t="s">
        <v>304</v>
      </c>
      <c r="B266" s="82"/>
      <c r="C266" s="82">
        <v>0</v>
      </c>
      <c r="D266" s="82"/>
      <c r="E266" s="82">
        <v>0</v>
      </c>
      <c r="F266" s="82"/>
      <c r="G266" s="82">
        <v>0</v>
      </c>
      <c r="H266" s="82"/>
      <c r="I266" s="82">
        <v>0</v>
      </c>
      <c r="J266" s="179"/>
      <c r="K266" s="82">
        <v>22961</v>
      </c>
      <c r="L266" s="82"/>
      <c r="M266" s="82">
        <v>90953819335</v>
      </c>
      <c r="N266" s="82"/>
      <c r="O266" s="82">
        <v>-96436229319</v>
      </c>
      <c r="P266" s="82"/>
      <c r="Q266" s="82">
        <v>5482409984</v>
      </c>
    </row>
    <row r="267" spans="1:17" ht="39.75" customHeight="1">
      <c r="A267" s="176" t="s">
        <v>305</v>
      </c>
      <c r="B267" s="82"/>
      <c r="C267" s="82">
        <v>0</v>
      </c>
      <c r="D267" s="82"/>
      <c r="E267" s="82">
        <v>0</v>
      </c>
      <c r="F267" s="82"/>
      <c r="G267" s="82">
        <v>0</v>
      </c>
      <c r="H267" s="82"/>
      <c r="I267" s="82">
        <v>0</v>
      </c>
      <c r="J267" s="179"/>
      <c r="K267" s="82">
        <v>23312</v>
      </c>
      <c r="L267" s="82"/>
      <c r="M267" s="82">
        <v>116579576736</v>
      </c>
      <c r="N267" s="82"/>
      <c r="O267" s="82">
        <v>-121222436502</v>
      </c>
      <c r="P267" s="82"/>
      <c r="Q267" s="82">
        <v>4642859766</v>
      </c>
    </row>
    <row r="268" spans="1:17" ht="39.75" customHeight="1">
      <c r="A268" s="176" t="s">
        <v>306</v>
      </c>
      <c r="B268" s="82"/>
      <c r="C268" s="82">
        <v>0</v>
      </c>
      <c r="D268" s="82"/>
      <c r="E268" s="82">
        <v>0</v>
      </c>
      <c r="F268" s="82"/>
      <c r="G268" s="82">
        <v>0</v>
      </c>
      <c r="H268" s="82"/>
      <c r="I268" s="82">
        <v>0</v>
      </c>
      <c r="J268" s="179"/>
      <c r="K268" s="82">
        <v>14177</v>
      </c>
      <c r="L268" s="82"/>
      <c r="M268" s="82">
        <v>41956817336</v>
      </c>
      <c r="N268" s="82"/>
      <c r="O268" s="82">
        <v>-45366422276</v>
      </c>
      <c r="P268" s="82"/>
      <c r="Q268" s="82">
        <v>3409604940</v>
      </c>
    </row>
    <row r="269" spans="1:17" ht="39.75" customHeight="1">
      <c r="A269" s="176" t="s">
        <v>307</v>
      </c>
      <c r="B269" s="82"/>
      <c r="C269" s="82">
        <v>0</v>
      </c>
      <c r="D269" s="82"/>
      <c r="E269" s="82">
        <v>0</v>
      </c>
      <c r="F269" s="82"/>
      <c r="G269" s="82">
        <v>0</v>
      </c>
      <c r="H269" s="82"/>
      <c r="I269" s="82">
        <v>0</v>
      </c>
      <c r="J269" s="179"/>
      <c r="K269" s="82">
        <v>10354</v>
      </c>
      <c r="L269" s="82"/>
      <c r="M269" s="82">
        <v>35783752640</v>
      </c>
      <c r="N269" s="82"/>
      <c r="O269" s="82">
        <v>-38309825832</v>
      </c>
      <c r="P269" s="82"/>
      <c r="Q269" s="82">
        <v>2526073192</v>
      </c>
    </row>
    <row r="270" spans="1:17" ht="39.75" customHeight="1">
      <c r="A270" s="176" t="s">
        <v>308</v>
      </c>
      <c r="B270" s="82"/>
      <c r="C270" s="82">
        <v>0</v>
      </c>
      <c r="D270" s="82"/>
      <c r="E270" s="82">
        <v>0</v>
      </c>
      <c r="F270" s="82"/>
      <c r="G270" s="82">
        <v>0</v>
      </c>
      <c r="H270" s="82"/>
      <c r="I270" s="82">
        <v>0</v>
      </c>
      <c r="J270" s="179"/>
      <c r="K270" s="82">
        <v>3856</v>
      </c>
      <c r="L270" s="82"/>
      <c r="M270" s="82">
        <v>5507693765</v>
      </c>
      <c r="N270" s="82"/>
      <c r="O270" s="82">
        <v>-6468440453</v>
      </c>
      <c r="P270" s="82"/>
      <c r="Q270" s="82">
        <v>960746688</v>
      </c>
    </row>
    <row r="271" spans="1:17" ht="39.75" customHeight="1">
      <c r="A271" s="176" t="s">
        <v>95</v>
      </c>
      <c r="B271" s="82"/>
      <c r="C271" s="82">
        <v>0</v>
      </c>
      <c r="D271" s="82"/>
      <c r="E271" s="82">
        <v>0</v>
      </c>
      <c r="F271" s="82"/>
      <c r="G271" s="82">
        <v>0</v>
      </c>
      <c r="H271" s="82"/>
      <c r="I271" s="82">
        <v>0</v>
      </c>
      <c r="J271" s="179"/>
      <c r="K271" s="82">
        <v>284</v>
      </c>
      <c r="L271" s="82"/>
      <c r="M271" s="82">
        <v>3979575574</v>
      </c>
      <c r="N271" s="82"/>
      <c r="O271" s="82">
        <v>-4390719977</v>
      </c>
      <c r="P271" s="82"/>
      <c r="Q271" s="82">
        <v>411144403</v>
      </c>
    </row>
    <row r="272" spans="1:17" ht="39.75" customHeight="1">
      <c r="A272" s="176" t="s">
        <v>309</v>
      </c>
      <c r="B272" s="82"/>
      <c r="C272" s="82">
        <v>0</v>
      </c>
      <c r="D272" s="82"/>
      <c r="E272" s="82">
        <v>0</v>
      </c>
      <c r="F272" s="82"/>
      <c r="G272" s="82">
        <v>0</v>
      </c>
      <c r="H272" s="82"/>
      <c r="I272" s="82">
        <v>0</v>
      </c>
      <c r="J272" s="179"/>
      <c r="K272" s="82">
        <v>585</v>
      </c>
      <c r="L272" s="82"/>
      <c r="M272" s="82">
        <v>17388110</v>
      </c>
      <c r="N272" s="82"/>
      <c r="O272" s="82">
        <v>-268797110</v>
      </c>
      <c r="P272" s="82"/>
      <c r="Q272" s="82">
        <v>251409000</v>
      </c>
    </row>
    <row r="273" spans="1:17" ht="39.75" customHeight="1">
      <c r="A273" s="176" t="s">
        <v>104</v>
      </c>
      <c r="B273" s="82"/>
      <c r="C273" s="82">
        <v>0</v>
      </c>
      <c r="D273" s="82"/>
      <c r="E273" s="82">
        <v>0</v>
      </c>
      <c r="F273" s="82"/>
      <c r="G273" s="82">
        <v>0</v>
      </c>
      <c r="H273" s="82"/>
      <c r="I273" s="82">
        <v>0</v>
      </c>
      <c r="J273" s="179"/>
      <c r="K273" s="82">
        <v>115</v>
      </c>
      <c r="L273" s="82"/>
      <c r="M273" s="82">
        <v>1953830895</v>
      </c>
      <c r="N273" s="82"/>
      <c r="O273" s="82">
        <v>-2184165771</v>
      </c>
      <c r="P273" s="82"/>
      <c r="Q273" s="82">
        <v>230334876</v>
      </c>
    </row>
    <row r="274" spans="1:17" ht="39.75" customHeight="1">
      <c r="A274" s="176" t="s">
        <v>310</v>
      </c>
      <c r="B274" s="82"/>
      <c r="C274" s="82">
        <v>0</v>
      </c>
      <c r="D274" s="82"/>
      <c r="E274" s="82">
        <v>0</v>
      </c>
      <c r="F274" s="82"/>
      <c r="G274" s="82">
        <v>0</v>
      </c>
      <c r="H274" s="82"/>
      <c r="I274" s="82">
        <v>0</v>
      </c>
      <c r="J274" s="179"/>
      <c r="K274" s="82">
        <v>603</v>
      </c>
      <c r="L274" s="82"/>
      <c r="M274" s="82">
        <v>581781842</v>
      </c>
      <c r="N274" s="82"/>
      <c r="O274" s="82">
        <v>-783906778</v>
      </c>
      <c r="P274" s="82"/>
      <c r="Q274" s="82">
        <v>202124936</v>
      </c>
    </row>
    <row r="275" spans="1:17" ht="39.75" customHeight="1">
      <c r="A275" s="176" t="s">
        <v>99</v>
      </c>
      <c r="B275" s="82"/>
      <c r="C275" s="82">
        <v>0</v>
      </c>
      <c r="D275" s="82"/>
      <c r="E275" s="82">
        <v>0</v>
      </c>
      <c r="F275" s="82"/>
      <c r="G275" s="82">
        <v>0</v>
      </c>
      <c r="H275" s="82"/>
      <c r="I275" s="82">
        <v>0</v>
      </c>
      <c r="J275" s="179"/>
      <c r="K275" s="82">
        <v>88</v>
      </c>
      <c r="L275" s="82"/>
      <c r="M275" s="82">
        <v>132184320</v>
      </c>
      <c r="N275" s="82"/>
      <c r="O275" s="82">
        <v>-170467633</v>
      </c>
      <c r="P275" s="82"/>
      <c r="Q275" s="82">
        <v>38283313</v>
      </c>
    </row>
    <row r="276" spans="1:17" ht="39.75" customHeight="1">
      <c r="A276" s="176" t="s">
        <v>311</v>
      </c>
      <c r="B276" s="82"/>
      <c r="C276" s="82">
        <v>0</v>
      </c>
      <c r="D276" s="82"/>
      <c r="E276" s="82">
        <v>0</v>
      </c>
      <c r="F276" s="82"/>
      <c r="G276" s="82">
        <v>0</v>
      </c>
      <c r="H276" s="82"/>
      <c r="I276" s="82">
        <v>0</v>
      </c>
      <c r="J276" s="179"/>
      <c r="K276" s="82">
        <v>17</v>
      </c>
      <c r="L276" s="82"/>
      <c r="M276" s="82">
        <v>17020378</v>
      </c>
      <c r="N276" s="82"/>
      <c r="O276" s="82">
        <v>-19462229</v>
      </c>
      <c r="P276" s="82"/>
      <c r="Q276" s="82">
        <v>2441851</v>
      </c>
    </row>
    <row r="277" spans="1:17" ht="39.75" customHeight="1">
      <c r="A277" s="176" t="s">
        <v>312</v>
      </c>
      <c r="B277" s="82"/>
      <c r="C277" s="82">
        <v>0</v>
      </c>
      <c r="D277" s="82"/>
      <c r="E277" s="82">
        <v>0</v>
      </c>
      <c r="F277" s="82"/>
      <c r="G277" s="82">
        <v>0</v>
      </c>
      <c r="H277" s="82"/>
      <c r="I277" s="82">
        <v>0</v>
      </c>
      <c r="J277" s="179"/>
      <c r="K277" s="82">
        <v>3</v>
      </c>
      <c r="L277" s="82"/>
      <c r="M277" s="82">
        <v>0</v>
      </c>
      <c r="N277" s="82"/>
      <c r="O277" s="82">
        <v>235164</v>
      </c>
      <c r="P277" s="82"/>
      <c r="Q277" s="82">
        <v>235164</v>
      </c>
    </row>
    <row r="278" spans="1:17" ht="39.75" customHeight="1">
      <c r="A278" s="176" t="s">
        <v>107</v>
      </c>
      <c r="B278" s="82"/>
      <c r="C278" s="82">
        <v>0</v>
      </c>
      <c r="D278" s="82"/>
      <c r="E278" s="82">
        <v>0</v>
      </c>
      <c r="F278" s="82"/>
      <c r="G278" s="82">
        <v>0</v>
      </c>
      <c r="H278" s="82"/>
      <c r="I278" s="82">
        <v>0</v>
      </c>
      <c r="J278" s="179"/>
      <c r="K278" s="82">
        <v>8897</v>
      </c>
      <c r="L278" s="82"/>
      <c r="M278" s="82">
        <v>63106916937</v>
      </c>
      <c r="N278" s="82"/>
      <c r="O278" s="82">
        <v>-61410223437</v>
      </c>
      <c r="P278" s="82"/>
      <c r="Q278" s="82">
        <v>-1696693500</v>
      </c>
    </row>
    <row r="279" spans="1:17" ht="39.75" customHeight="1">
      <c r="A279" s="176" t="s">
        <v>100</v>
      </c>
      <c r="B279" s="82"/>
      <c r="C279" s="82">
        <v>0</v>
      </c>
      <c r="D279" s="82"/>
      <c r="E279" s="82">
        <v>0</v>
      </c>
      <c r="F279" s="82"/>
      <c r="G279" s="82">
        <v>0</v>
      </c>
      <c r="H279" s="82"/>
      <c r="I279" s="82">
        <v>0</v>
      </c>
      <c r="J279" s="179"/>
      <c r="K279" s="82">
        <v>3230</v>
      </c>
      <c r="L279" s="82"/>
      <c r="M279" s="82">
        <v>11284214695</v>
      </c>
      <c r="N279" s="82"/>
      <c r="O279" s="82">
        <v>-6367237078</v>
      </c>
      <c r="P279" s="82"/>
      <c r="Q279" s="82">
        <v>-4916977617</v>
      </c>
    </row>
    <row r="280" spans="1:17" ht="39.75" customHeight="1">
      <c r="A280" s="176" t="s">
        <v>102</v>
      </c>
      <c r="B280" s="82"/>
      <c r="C280" s="82">
        <v>0</v>
      </c>
      <c r="D280" s="82"/>
      <c r="E280" s="82">
        <v>0</v>
      </c>
      <c r="F280" s="82"/>
      <c r="G280" s="82">
        <v>0</v>
      </c>
      <c r="H280" s="82"/>
      <c r="I280" s="82">
        <v>0</v>
      </c>
      <c r="J280" s="179"/>
      <c r="K280" s="82">
        <v>6161</v>
      </c>
      <c r="L280" s="82"/>
      <c r="M280" s="82">
        <v>21633502348</v>
      </c>
      <c r="N280" s="82"/>
      <c r="O280" s="82">
        <v>-11586020042</v>
      </c>
      <c r="P280" s="82"/>
      <c r="Q280" s="82">
        <v>-10047482306</v>
      </c>
    </row>
    <row r="281" spans="1:17" ht="39.75" customHeight="1">
      <c r="A281" s="176" t="s">
        <v>103</v>
      </c>
      <c r="B281" s="82"/>
      <c r="C281" s="82">
        <v>0</v>
      </c>
      <c r="D281" s="82"/>
      <c r="E281" s="82">
        <v>0</v>
      </c>
      <c r="F281" s="82"/>
      <c r="G281" s="82">
        <v>0</v>
      </c>
      <c r="H281" s="82"/>
      <c r="I281" s="82">
        <v>0</v>
      </c>
      <c r="J281" s="179"/>
      <c r="K281" s="82">
        <v>11235</v>
      </c>
      <c r="L281" s="82"/>
      <c r="M281" s="82">
        <v>47294151834</v>
      </c>
      <c r="N281" s="82"/>
      <c r="O281" s="82">
        <v>-35808013533</v>
      </c>
      <c r="P281" s="82"/>
      <c r="Q281" s="82">
        <v>-11486138301</v>
      </c>
    </row>
    <row r="282" spans="1:17" ht="39.75" customHeight="1">
      <c r="A282" s="176" t="s">
        <v>327</v>
      </c>
      <c r="B282" s="82"/>
      <c r="C282" s="82">
        <v>0</v>
      </c>
      <c r="D282" s="82"/>
      <c r="E282" s="82">
        <v>0</v>
      </c>
      <c r="F282" s="82"/>
      <c r="G282" s="82">
        <v>0</v>
      </c>
      <c r="H282" s="82"/>
      <c r="I282" s="82">
        <v>0</v>
      </c>
      <c r="J282" s="179"/>
      <c r="K282" s="82">
        <v>167884</v>
      </c>
      <c r="L282" s="82"/>
      <c r="M282" s="82">
        <v>2092569403429</v>
      </c>
      <c r="N282" s="82"/>
      <c r="O282" s="82">
        <v>-2083519639449</v>
      </c>
      <c r="P282" s="82"/>
      <c r="Q282" s="82">
        <v>-9049763980</v>
      </c>
    </row>
    <row r="283" spans="1:17" ht="39.75" customHeight="1" thickBot="1">
      <c r="A283" s="176" t="s">
        <v>96</v>
      </c>
      <c r="B283" s="82"/>
      <c r="C283" s="82">
        <v>0</v>
      </c>
      <c r="D283" s="82"/>
      <c r="E283" s="82">
        <v>0</v>
      </c>
      <c r="F283" s="82"/>
      <c r="G283" s="82">
        <v>0</v>
      </c>
      <c r="H283" s="82"/>
      <c r="I283" s="82">
        <v>0</v>
      </c>
      <c r="J283" s="179"/>
      <c r="K283" s="82">
        <v>19542</v>
      </c>
      <c r="L283" s="82"/>
      <c r="M283" s="82">
        <v>29241635078</v>
      </c>
      <c r="N283" s="82"/>
      <c r="O283" s="82">
        <v>10058047001</v>
      </c>
      <c r="P283" s="82"/>
      <c r="Q283" s="82">
        <v>-39299682079</v>
      </c>
    </row>
    <row r="284" spans="1:17" ht="38.25" customHeight="1" thickBot="1">
      <c r="A284" s="135"/>
      <c r="B284" s="135"/>
      <c r="C284" s="177">
        <f>SUM(C262:C283)</f>
        <v>0</v>
      </c>
      <c r="D284" s="80"/>
      <c r="E284" s="177">
        <f>SUM(E262:E283)</f>
        <v>0</v>
      </c>
      <c r="F284" s="80"/>
      <c r="G284" s="177">
        <f>SUM(G262:G283)</f>
        <v>0</v>
      </c>
      <c r="H284" s="80"/>
      <c r="I284" s="177">
        <f>SUM(I262:I283)</f>
        <v>0</v>
      </c>
      <c r="J284" s="80"/>
      <c r="K284" s="177">
        <f>SUM(K262:K283)</f>
        <v>374358</v>
      </c>
      <c r="L284" s="80"/>
      <c r="M284" s="177">
        <f>SUM(M262:M283)</f>
        <v>2999623431424</v>
      </c>
      <c r="N284" s="80"/>
      <c r="O284" s="177">
        <f>SUM(O262:O283)</f>
        <v>-2987388772559</v>
      </c>
      <c r="P284" s="80"/>
      <c r="Q284" s="177">
        <f>SUM(Q262:Q283)</f>
        <v>-12234188537</v>
      </c>
    </row>
    <row r="285" spans="1:17" ht="18.75" thickTop="1"/>
    <row r="286" spans="1:17" ht="40.9" customHeight="1"/>
    <row r="287" spans="1:17" ht="39" customHeight="1">
      <c r="A287" s="243" t="s">
        <v>0</v>
      </c>
      <c r="B287" s="243"/>
      <c r="C287" s="243"/>
      <c r="D287" s="243"/>
      <c r="E287" s="243"/>
      <c r="F287" s="243"/>
      <c r="G287" s="243"/>
      <c r="H287" s="243"/>
      <c r="I287" s="243"/>
      <c r="J287" s="243"/>
      <c r="K287" s="243"/>
      <c r="L287" s="243"/>
      <c r="M287" s="243"/>
      <c r="N287" s="243"/>
      <c r="O287" s="243"/>
      <c r="P287" s="243"/>
      <c r="Q287" s="243"/>
    </row>
    <row r="288" spans="1:17" ht="39" customHeight="1">
      <c r="A288" s="243" t="s">
        <v>80</v>
      </c>
      <c r="B288" s="243"/>
      <c r="C288" s="243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</row>
    <row r="289" spans="1:17" ht="39" customHeight="1">
      <c r="A289" s="243" t="str">
        <f>درآمدها!A3</f>
        <v>دوره یک ماهه منتهی به 31 اردیبهشت 1405</v>
      </c>
      <c r="B289" s="243"/>
      <c r="C289" s="243"/>
      <c r="D289" s="243"/>
      <c r="E289" s="243"/>
      <c r="F289" s="243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3"/>
    </row>
    <row r="290" spans="1:17" ht="39" customHeight="1">
      <c r="A290" s="111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</row>
    <row r="291" spans="1:17" ht="39" customHeight="1">
      <c r="A291" s="242" t="s">
        <v>222</v>
      </c>
      <c r="B291" s="242"/>
      <c r="C291" s="242"/>
      <c r="D291" s="242"/>
      <c r="E291" s="242"/>
      <c r="F291" s="242"/>
      <c r="G291" s="242"/>
      <c r="H291" s="242"/>
      <c r="I291" s="242"/>
      <c r="J291" s="242"/>
      <c r="K291" s="242"/>
      <c r="L291" s="242"/>
      <c r="M291" s="242"/>
      <c r="N291" s="242"/>
      <c r="O291" s="242"/>
      <c r="P291" s="242"/>
      <c r="Q291" s="242"/>
    </row>
    <row r="292" spans="1:17" ht="39" customHeight="1">
      <c r="A292" s="35"/>
      <c r="B292" s="35"/>
      <c r="C292" s="220" t="s">
        <v>157</v>
      </c>
      <c r="D292" s="220"/>
      <c r="E292" s="220"/>
      <c r="F292" s="220"/>
      <c r="G292" s="220"/>
      <c r="H292" s="220"/>
      <c r="I292" s="220"/>
      <c r="J292" s="220"/>
      <c r="K292" s="220"/>
      <c r="L292" s="220"/>
      <c r="M292" s="220"/>
      <c r="N292" s="220"/>
      <c r="O292" s="220"/>
      <c r="P292" s="220"/>
      <c r="Q292" s="220"/>
    </row>
    <row r="293" spans="1:17" ht="39" customHeight="1" thickBot="1">
      <c r="A293" s="112"/>
      <c r="B293" s="112"/>
      <c r="C293" s="210" t="str">
        <f>C260</f>
        <v>طی اردیبهشت ماه</v>
      </c>
      <c r="D293" s="210"/>
      <c r="E293" s="210"/>
      <c r="F293" s="210"/>
      <c r="G293" s="210"/>
      <c r="H293" s="210"/>
      <c r="I293" s="210"/>
      <c r="J293" s="113"/>
      <c r="K293" s="241" t="str">
        <f>K260</f>
        <v>از ابتدای سال مالی تا پایان اردیبهشت ماه</v>
      </c>
      <c r="L293" s="241"/>
      <c r="M293" s="241"/>
      <c r="N293" s="241"/>
      <c r="O293" s="241"/>
      <c r="P293" s="241"/>
      <c r="Q293" s="241"/>
    </row>
    <row r="294" spans="1:17" ht="39" customHeight="1" thickBot="1">
      <c r="A294" s="114" t="s">
        <v>81</v>
      </c>
      <c r="B294" s="41"/>
      <c r="C294" s="114" t="s">
        <v>6</v>
      </c>
      <c r="D294" s="37"/>
      <c r="E294" s="114" t="s">
        <v>8</v>
      </c>
      <c r="F294" s="37"/>
      <c r="G294" s="114" t="s">
        <v>93</v>
      </c>
      <c r="H294" s="37"/>
      <c r="I294" s="114" t="s">
        <v>94</v>
      </c>
      <c r="J294" s="108"/>
      <c r="K294" s="114" t="s">
        <v>6</v>
      </c>
      <c r="L294" s="37"/>
      <c r="M294" s="114" t="s">
        <v>8</v>
      </c>
      <c r="N294" s="37"/>
      <c r="O294" s="114" t="s">
        <v>93</v>
      </c>
      <c r="P294" s="37"/>
      <c r="Q294" s="114" t="s">
        <v>94</v>
      </c>
    </row>
    <row r="295" spans="1:17" ht="39" customHeight="1">
      <c r="A295" s="176" t="s">
        <v>67</v>
      </c>
      <c r="B295" s="176"/>
      <c r="C295" s="82">
        <v>2663100</v>
      </c>
      <c r="D295" s="82"/>
      <c r="E295" s="82">
        <v>5462506244099</v>
      </c>
      <c r="F295" s="82"/>
      <c r="G295" s="82">
        <v>-4942276614985</v>
      </c>
      <c r="H295" s="82"/>
      <c r="I295" s="82">
        <f t="shared" ref="I295:I309" si="1">E295+G295</f>
        <v>520229629114</v>
      </c>
      <c r="J295" s="82"/>
      <c r="K295" s="82">
        <v>2663100</v>
      </c>
      <c r="L295" s="82"/>
      <c r="M295" s="82">
        <v>5462506244099</v>
      </c>
      <c r="N295" s="82"/>
      <c r="O295" s="82">
        <v>-4942276614985</v>
      </c>
      <c r="P295" s="82"/>
      <c r="Q295" s="82">
        <f t="shared" ref="Q295:Q309" si="2">M295+O295</f>
        <v>520229629114</v>
      </c>
    </row>
    <row r="296" spans="1:17" ht="39" customHeight="1">
      <c r="A296" s="176" t="s">
        <v>51</v>
      </c>
      <c r="B296" s="176"/>
      <c r="C296" s="82">
        <v>0</v>
      </c>
      <c r="D296" s="82"/>
      <c r="E296" s="82">
        <v>0</v>
      </c>
      <c r="F296" s="82"/>
      <c r="G296" s="82">
        <v>0</v>
      </c>
      <c r="H296" s="82"/>
      <c r="I296" s="82">
        <f t="shared" si="1"/>
        <v>0</v>
      </c>
      <c r="J296" s="82"/>
      <c r="K296" s="82">
        <v>1100000</v>
      </c>
      <c r="L296" s="82"/>
      <c r="M296" s="82">
        <v>1099833125000</v>
      </c>
      <c r="N296" s="82"/>
      <c r="O296" s="82">
        <v>-1099633750000</v>
      </c>
      <c r="P296" s="82"/>
      <c r="Q296" s="82">
        <f t="shared" si="2"/>
        <v>199375000</v>
      </c>
    </row>
    <row r="297" spans="1:17" ht="39" customHeight="1">
      <c r="A297" s="176" t="s">
        <v>52</v>
      </c>
      <c r="B297" s="176"/>
      <c r="C297" s="82">
        <v>1097900</v>
      </c>
      <c r="D297" s="82"/>
      <c r="E297" s="82">
        <v>1097384571875</v>
      </c>
      <c r="F297" s="82"/>
      <c r="G297" s="82">
        <v>-1097185577500</v>
      </c>
      <c r="H297" s="82"/>
      <c r="I297" s="82">
        <f t="shared" si="1"/>
        <v>198994375</v>
      </c>
      <c r="J297" s="82"/>
      <c r="K297" s="82">
        <v>1183000</v>
      </c>
      <c r="L297" s="82"/>
      <c r="M297" s="82">
        <v>1175622688456</v>
      </c>
      <c r="N297" s="82"/>
      <c r="O297" s="82">
        <v>-1175423694081</v>
      </c>
      <c r="P297" s="82"/>
      <c r="Q297" s="82">
        <f t="shared" si="2"/>
        <v>198994375</v>
      </c>
    </row>
    <row r="298" spans="1:17" ht="39" customHeight="1">
      <c r="A298" s="176" t="s">
        <v>342</v>
      </c>
      <c r="B298" s="176"/>
      <c r="C298" s="82">
        <v>0</v>
      </c>
      <c r="D298" s="82"/>
      <c r="E298" s="82">
        <v>0</v>
      </c>
      <c r="F298" s="82"/>
      <c r="G298" s="82">
        <v>0</v>
      </c>
      <c r="H298" s="82"/>
      <c r="I298" s="82">
        <f t="shared" si="1"/>
        <v>0</v>
      </c>
      <c r="J298" s="82"/>
      <c r="K298" s="82">
        <v>750000</v>
      </c>
      <c r="L298" s="82"/>
      <c r="M298" s="82">
        <v>749879062500</v>
      </c>
      <c r="N298" s="82"/>
      <c r="O298" s="82">
        <v>-749743125000</v>
      </c>
      <c r="P298" s="82"/>
      <c r="Q298" s="82">
        <f t="shared" si="2"/>
        <v>135937500</v>
      </c>
    </row>
    <row r="299" spans="1:17" ht="39" customHeight="1">
      <c r="A299" s="176" t="s">
        <v>60</v>
      </c>
      <c r="B299" s="176"/>
      <c r="C299" s="82">
        <v>500000</v>
      </c>
      <c r="D299" s="82"/>
      <c r="E299" s="82">
        <v>499940000000</v>
      </c>
      <c r="F299" s="82"/>
      <c r="G299" s="82">
        <v>-499849375000</v>
      </c>
      <c r="H299" s="82"/>
      <c r="I299" s="82">
        <f t="shared" si="1"/>
        <v>90625000</v>
      </c>
      <c r="J299" s="82"/>
      <c r="K299" s="82">
        <v>500000</v>
      </c>
      <c r="L299" s="82"/>
      <c r="M299" s="82">
        <v>499940000000</v>
      </c>
      <c r="N299" s="82"/>
      <c r="O299" s="82">
        <v>-499849375000</v>
      </c>
      <c r="P299" s="82"/>
      <c r="Q299" s="82">
        <f t="shared" si="2"/>
        <v>90625000</v>
      </c>
    </row>
    <row r="300" spans="1:17" ht="39" customHeight="1">
      <c r="A300" s="176" t="s">
        <v>59</v>
      </c>
      <c r="B300" s="176"/>
      <c r="C300" s="82">
        <v>0</v>
      </c>
      <c r="D300" s="82"/>
      <c r="E300" s="82">
        <v>0</v>
      </c>
      <c r="F300" s="82"/>
      <c r="G300" s="82">
        <v>0</v>
      </c>
      <c r="H300" s="82"/>
      <c r="I300" s="82">
        <f t="shared" si="1"/>
        <v>0</v>
      </c>
      <c r="J300" s="82"/>
      <c r="K300" s="82">
        <v>500000</v>
      </c>
      <c r="L300" s="82"/>
      <c r="M300" s="82">
        <v>499886875000</v>
      </c>
      <c r="N300" s="82"/>
      <c r="O300" s="82">
        <v>-499796250000</v>
      </c>
      <c r="P300" s="82"/>
      <c r="Q300" s="82">
        <f t="shared" si="2"/>
        <v>90625000</v>
      </c>
    </row>
    <row r="301" spans="1:17" ht="39" customHeight="1">
      <c r="A301" s="176" t="s">
        <v>341</v>
      </c>
      <c r="B301" s="176"/>
      <c r="C301" s="82">
        <v>0</v>
      </c>
      <c r="D301" s="82"/>
      <c r="E301" s="82">
        <v>0</v>
      </c>
      <c r="F301" s="82"/>
      <c r="G301" s="82">
        <v>0</v>
      </c>
      <c r="H301" s="82"/>
      <c r="I301" s="82">
        <f t="shared" si="1"/>
        <v>0</v>
      </c>
      <c r="J301" s="82"/>
      <c r="K301" s="82">
        <v>500000</v>
      </c>
      <c r="L301" s="82"/>
      <c r="M301" s="82">
        <v>499980000000</v>
      </c>
      <c r="N301" s="82"/>
      <c r="O301" s="82">
        <v>-499889375000</v>
      </c>
      <c r="P301" s="82"/>
      <c r="Q301" s="82">
        <f t="shared" si="2"/>
        <v>90625000</v>
      </c>
    </row>
    <row r="302" spans="1:17" ht="39" customHeight="1">
      <c r="A302" s="176" t="s">
        <v>48</v>
      </c>
      <c r="B302" s="176"/>
      <c r="C302" s="82">
        <v>275100</v>
      </c>
      <c r="D302" s="82"/>
      <c r="E302" s="82">
        <v>274965414375</v>
      </c>
      <c r="F302" s="82"/>
      <c r="G302" s="82">
        <v>-274973552500</v>
      </c>
      <c r="H302" s="82"/>
      <c r="I302" s="82">
        <f t="shared" si="1"/>
        <v>-8138125</v>
      </c>
      <c r="J302" s="82"/>
      <c r="K302" s="82">
        <v>775100</v>
      </c>
      <c r="L302" s="82"/>
      <c r="M302" s="82">
        <v>774887289375</v>
      </c>
      <c r="N302" s="82"/>
      <c r="O302" s="82">
        <v>-774804802500</v>
      </c>
      <c r="P302" s="82"/>
      <c r="Q302" s="82">
        <f t="shared" si="2"/>
        <v>82486875</v>
      </c>
    </row>
    <row r="303" spans="1:17" ht="39" customHeight="1">
      <c r="A303" s="176" t="s">
        <v>45</v>
      </c>
      <c r="B303" s="176"/>
      <c r="C303" s="82">
        <v>1100000</v>
      </c>
      <c r="D303" s="82"/>
      <c r="E303" s="82">
        <v>1099484375000</v>
      </c>
      <c r="F303" s="82"/>
      <c r="G303" s="82">
        <v>-1099455811855</v>
      </c>
      <c r="H303" s="82"/>
      <c r="I303" s="82">
        <f t="shared" si="1"/>
        <v>28563145</v>
      </c>
      <c r="J303" s="82"/>
      <c r="K303" s="82">
        <v>1940000</v>
      </c>
      <c r="L303" s="82"/>
      <c r="M303" s="82">
        <v>1939364375000</v>
      </c>
      <c r="N303" s="82"/>
      <c r="O303" s="82">
        <v>-1939314000000</v>
      </c>
      <c r="P303" s="82"/>
      <c r="Q303" s="82">
        <f t="shared" si="2"/>
        <v>50375000</v>
      </c>
    </row>
    <row r="304" spans="1:17" ht="39" customHeight="1">
      <c r="A304" s="176" t="s">
        <v>378</v>
      </c>
      <c r="B304" s="176"/>
      <c r="C304" s="82">
        <v>250000</v>
      </c>
      <c r="D304" s="82"/>
      <c r="E304" s="82">
        <v>249942812500</v>
      </c>
      <c r="F304" s="82"/>
      <c r="G304" s="82">
        <v>-249969531250</v>
      </c>
      <c r="H304" s="82"/>
      <c r="I304" s="82">
        <f t="shared" si="1"/>
        <v>-26718750</v>
      </c>
      <c r="J304" s="82"/>
      <c r="K304" s="82">
        <v>250000</v>
      </c>
      <c r="L304" s="82"/>
      <c r="M304" s="82">
        <v>249942812500</v>
      </c>
      <c r="N304" s="82"/>
      <c r="O304" s="82">
        <v>-249969531250</v>
      </c>
      <c r="P304" s="82"/>
      <c r="Q304" s="82">
        <f t="shared" si="2"/>
        <v>-26718750</v>
      </c>
    </row>
    <row r="305" spans="1:17" ht="39" customHeight="1">
      <c r="A305" s="176" t="s">
        <v>328</v>
      </c>
      <c r="B305" s="176"/>
      <c r="C305" s="82">
        <v>210000</v>
      </c>
      <c r="D305" s="82"/>
      <c r="E305" s="82">
        <v>209900812500</v>
      </c>
      <c r="F305" s="82"/>
      <c r="G305" s="82">
        <v>-210000000000</v>
      </c>
      <c r="H305" s="82"/>
      <c r="I305" s="82">
        <f t="shared" si="1"/>
        <v>-99187500</v>
      </c>
      <c r="J305" s="82"/>
      <c r="K305" s="82">
        <v>210000</v>
      </c>
      <c r="L305" s="82"/>
      <c r="M305" s="82">
        <v>209900812500</v>
      </c>
      <c r="N305" s="82"/>
      <c r="O305" s="82">
        <v>-210000000000</v>
      </c>
      <c r="P305" s="82"/>
      <c r="Q305" s="82">
        <f t="shared" si="2"/>
        <v>-99187500</v>
      </c>
    </row>
    <row r="306" spans="1:17" ht="39" customHeight="1">
      <c r="A306" s="176" t="s">
        <v>331</v>
      </c>
      <c r="B306" s="176"/>
      <c r="C306" s="82">
        <v>390000</v>
      </c>
      <c r="D306" s="82"/>
      <c r="E306" s="82">
        <v>389940187500</v>
      </c>
      <c r="F306" s="82"/>
      <c r="G306" s="82">
        <v>-390045000000</v>
      </c>
      <c r="H306" s="82"/>
      <c r="I306" s="82">
        <f t="shared" si="1"/>
        <v>-104812500</v>
      </c>
      <c r="J306" s="82"/>
      <c r="K306" s="82">
        <v>390000</v>
      </c>
      <c r="L306" s="82"/>
      <c r="M306" s="82">
        <v>389940187500</v>
      </c>
      <c r="N306" s="82"/>
      <c r="O306" s="82">
        <v>-390045000000</v>
      </c>
      <c r="P306" s="82"/>
      <c r="Q306" s="82">
        <f t="shared" si="2"/>
        <v>-104812500</v>
      </c>
    </row>
    <row r="307" spans="1:17" ht="39" customHeight="1">
      <c r="A307" s="176" t="s">
        <v>55</v>
      </c>
      <c r="B307" s="176"/>
      <c r="C307" s="82">
        <v>1210000</v>
      </c>
      <c r="D307" s="82"/>
      <c r="E307" s="82">
        <v>1209883562500</v>
      </c>
      <c r="F307" s="82"/>
      <c r="G307" s="82">
        <v>-1210105187500</v>
      </c>
      <c r="H307" s="82"/>
      <c r="I307" s="82">
        <f t="shared" si="1"/>
        <v>-221625000</v>
      </c>
      <c r="J307" s="82"/>
      <c r="K307" s="82">
        <v>1795000</v>
      </c>
      <c r="L307" s="82"/>
      <c r="M307" s="82">
        <v>1794806343750</v>
      </c>
      <c r="N307" s="82"/>
      <c r="O307" s="82">
        <v>-1794921937500</v>
      </c>
      <c r="P307" s="82"/>
      <c r="Q307" s="82">
        <f t="shared" si="2"/>
        <v>-115593750</v>
      </c>
    </row>
    <row r="308" spans="1:17" ht="39" customHeight="1">
      <c r="A308" s="176" t="s">
        <v>381</v>
      </c>
      <c r="B308" s="176"/>
      <c r="C308" s="82">
        <v>596991</v>
      </c>
      <c r="D308" s="82"/>
      <c r="E308" s="82">
        <v>596710032095</v>
      </c>
      <c r="F308" s="82"/>
      <c r="G308" s="82">
        <v>-596991000000</v>
      </c>
      <c r="H308" s="82"/>
      <c r="I308" s="82">
        <f t="shared" si="1"/>
        <v>-280967905</v>
      </c>
      <c r="J308" s="82"/>
      <c r="K308" s="82">
        <v>596991</v>
      </c>
      <c r="L308" s="82"/>
      <c r="M308" s="82">
        <v>596710032095</v>
      </c>
      <c r="N308" s="82"/>
      <c r="O308" s="82">
        <v>-596991000000</v>
      </c>
      <c r="P308" s="82"/>
      <c r="Q308" s="82">
        <f t="shared" si="2"/>
        <v>-280967905</v>
      </c>
    </row>
    <row r="309" spans="1:17" ht="39" customHeight="1" thickBot="1">
      <c r="A309" s="176" t="s">
        <v>386</v>
      </c>
      <c r="B309" s="176"/>
      <c r="C309" s="82">
        <v>1089295</v>
      </c>
      <c r="D309" s="82"/>
      <c r="E309" s="82">
        <v>1088780378595</v>
      </c>
      <c r="F309" s="82"/>
      <c r="G309" s="82">
        <v>-1089295000000</v>
      </c>
      <c r="H309" s="82"/>
      <c r="I309" s="82">
        <f t="shared" si="1"/>
        <v>-514621405</v>
      </c>
      <c r="J309" s="82"/>
      <c r="K309" s="82">
        <v>1089295</v>
      </c>
      <c r="L309" s="82"/>
      <c r="M309" s="82">
        <v>1088780378595</v>
      </c>
      <c r="N309" s="82"/>
      <c r="O309" s="82">
        <v>-1089295000000</v>
      </c>
      <c r="P309" s="82"/>
      <c r="Q309" s="82">
        <f t="shared" si="2"/>
        <v>-514621405</v>
      </c>
    </row>
    <row r="310" spans="1:17" ht="39" customHeight="1" thickBot="1">
      <c r="A310" s="97"/>
      <c r="B310" s="97"/>
      <c r="C310" s="177">
        <f>SUM(C295:C309)</f>
        <v>9382386</v>
      </c>
      <c r="D310" s="80"/>
      <c r="E310" s="177">
        <f>SUM(E295:E309)</f>
        <v>12179438391039</v>
      </c>
      <c r="F310" s="80"/>
      <c r="G310" s="177">
        <f>SUM(G295:G309)</f>
        <v>-11660146650590</v>
      </c>
      <c r="H310" s="80"/>
      <c r="I310" s="177">
        <f>SUM(I295:I309)</f>
        <v>519291740449</v>
      </c>
      <c r="J310" s="80"/>
      <c r="K310" s="177">
        <f>SUM(K295:K309)</f>
        <v>14242486</v>
      </c>
      <c r="L310" s="80"/>
      <c r="M310" s="177">
        <f>SUM(M295:M309)</f>
        <v>17031980226370</v>
      </c>
      <c r="N310" s="80"/>
      <c r="O310" s="177">
        <f>SUM(O295:O309)</f>
        <v>-16511953455316</v>
      </c>
      <c r="P310" s="80"/>
      <c r="Q310" s="177">
        <f>SUM(Q295:Q309)</f>
        <v>520026771054</v>
      </c>
    </row>
    <row r="311" spans="1:17" ht="18.75" thickTop="1"/>
    <row r="312" spans="1:17">
      <c r="A312" s="53"/>
      <c r="B312" s="54"/>
    </row>
    <row r="313" spans="1:17">
      <c r="A313" s="53"/>
      <c r="B313" s="54"/>
    </row>
    <row r="314" spans="1:17">
      <c r="A314" s="53"/>
      <c r="B314" s="54"/>
    </row>
    <row r="315" spans="1:17">
      <c r="A315" s="53"/>
      <c r="B315" s="54"/>
    </row>
    <row r="316" spans="1:17">
      <c r="A316" s="53"/>
      <c r="B316" s="54"/>
    </row>
    <row r="317" spans="1:17">
      <c r="A317" s="53"/>
      <c r="B317" s="54"/>
    </row>
    <row r="318" spans="1:17">
      <c r="A318" s="53"/>
      <c r="B318" s="54"/>
    </row>
    <row r="319" spans="1:17">
      <c r="A319" s="53"/>
      <c r="B319" s="54"/>
    </row>
    <row r="320" spans="1:17">
      <c r="A320" s="53"/>
      <c r="B320" s="54"/>
    </row>
    <row r="321" spans="1:2">
      <c r="A321" s="53"/>
      <c r="B321" s="54"/>
    </row>
    <row r="322" spans="1:2">
      <c r="A322" s="53"/>
      <c r="B322" s="54"/>
    </row>
    <row r="323" spans="1:2">
      <c r="A323" s="53"/>
      <c r="B323" s="54"/>
    </row>
    <row r="324" spans="1:2">
      <c r="A324" s="53"/>
      <c r="B324" s="103"/>
    </row>
    <row r="325" spans="1:2">
      <c r="A325" s="53"/>
      <c r="B325" s="103"/>
    </row>
    <row r="326" spans="1:2">
      <c r="A326" s="53"/>
      <c r="B326" s="103"/>
    </row>
    <row r="327" spans="1:2">
      <c r="A327" s="53"/>
      <c r="B327" s="103"/>
    </row>
    <row r="328" spans="1:2">
      <c r="A328" s="53"/>
      <c r="B328" s="54"/>
    </row>
    <row r="329" spans="1:2">
      <c r="A329" s="53"/>
      <c r="B329" s="54"/>
    </row>
    <row r="330" spans="1:2">
      <c r="A330" s="53"/>
      <c r="B330" s="54"/>
    </row>
    <row r="331" spans="1:2">
      <c r="A331" s="53"/>
      <c r="B331" s="54"/>
    </row>
    <row r="332" spans="1:2">
      <c r="A332" s="53"/>
      <c r="B332" s="54"/>
    </row>
    <row r="333" spans="1:2">
      <c r="A333" s="53"/>
      <c r="B333" s="54"/>
    </row>
    <row r="334" spans="1:2">
      <c r="A334" s="53"/>
      <c r="B334" s="54"/>
    </row>
    <row r="335" spans="1:2">
      <c r="A335" s="53"/>
      <c r="B335" s="54"/>
    </row>
    <row r="336" spans="1:2">
      <c r="A336" s="53"/>
      <c r="B336" s="54"/>
    </row>
    <row r="337" spans="1:2">
      <c r="A337" s="53"/>
      <c r="B337" s="54"/>
    </row>
    <row r="338" spans="1:2">
      <c r="A338" s="53"/>
      <c r="B338" s="54"/>
    </row>
    <row r="339" spans="1:2">
      <c r="A339" s="53"/>
      <c r="B339" s="54"/>
    </row>
    <row r="340" spans="1:2">
      <c r="A340" s="53"/>
      <c r="B340" s="54"/>
    </row>
    <row r="341" spans="1:2">
      <c r="A341" s="53"/>
      <c r="B341" s="54"/>
    </row>
    <row r="342" spans="1:2">
      <c r="A342" s="53"/>
      <c r="B342" s="54"/>
    </row>
    <row r="343" spans="1:2">
      <c r="A343" s="53"/>
      <c r="B343" s="54"/>
    </row>
    <row r="344" spans="1:2">
      <c r="A344" s="53"/>
      <c r="B344" s="54"/>
    </row>
    <row r="345" spans="1:2">
      <c r="A345" s="53"/>
      <c r="B345" s="54"/>
    </row>
    <row r="346" spans="1:2">
      <c r="A346" s="53"/>
      <c r="B346" s="54"/>
    </row>
    <row r="347" spans="1:2">
      <c r="A347" s="53"/>
      <c r="B347" s="54"/>
    </row>
    <row r="348" spans="1:2">
      <c r="A348" s="53"/>
      <c r="B348" s="54"/>
    </row>
    <row r="349" spans="1:2">
      <c r="A349" s="53"/>
      <c r="B349" s="54"/>
    </row>
    <row r="350" spans="1:2">
      <c r="A350" s="53"/>
      <c r="B350" s="54"/>
    </row>
    <row r="351" spans="1:2">
      <c r="A351" s="53"/>
      <c r="B351" s="54"/>
    </row>
    <row r="352" spans="1:2">
      <c r="A352" s="53"/>
      <c r="B352" s="54"/>
    </row>
    <row r="353" spans="1:2">
      <c r="A353" s="53"/>
      <c r="B353" s="54"/>
    </row>
    <row r="354" spans="1:2">
      <c r="A354" s="53"/>
      <c r="B354" s="54"/>
    </row>
    <row r="355" spans="1:2">
      <c r="A355" s="53"/>
      <c r="B355" s="54"/>
    </row>
    <row r="356" spans="1:2">
      <c r="A356" s="53"/>
      <c r="B356" s="54"/>
    </row>
    <row r="357" spans="1:2">
      <c r="A357" s="53"/>
      <c r="B357" s="54"/>
    </row>
    <row r="358" spans="1:2">
      <c r="A358" s="53"/>
      <c r="B358" s="54"/>
    </row>
    <row r="359" spans="1:2">
      <c r="A359" s="53"/>
      <c r="B359" s="54"/>
    </row>
    <row r="360" spans="1:2">
      <c r="A360" s="53"/>
      <c r="B360" s="54"/>
    </row>
    <row r="361" spans="1:2">
      <c r="A361" s="53"/>
      <c r="B361" s="54"/>
    </row>
    <row r="362" spans="1:2">
      <c r="A362" s="53"/>
      <c r="B362" s="54"/>
    </row>
    <row r="363" spans="1:2">
      <c r="A363" s="53"/>
      <c r="B363" s="54"/>
    </row>
    <row r="364" spans="1:2">
      <c r="A364" s="53"/>
      <c r="B364" s="54"/>
    </row>
    <row r="365" spans="1:2">
      <c r="A365" s="53"/>
      <c r="B365" s="54"/>
    </row>
    <row r="366" spans="1:2">
      <c r="A366" s="53"/>
      <c r="B366" s="54"/>
    </row>
    <row r="367" spans="1:2">
      <c r="A367" s="53"/>
      <c r="B367" s="54"/>
    </row>
    <row r="368" spans="1:2">
      <c r="A368" s="53"/>
      <c r="B368" s="54"/>
    </row>
    <row r="369" spans="1:2">
      <c r="A369" s="53"/>
      <c r="B369" s="54"/>
    </row>
    <row r="370" spans="1:2">
      <c r="A370" s="53"/>
      <c r="B370" s="54"/>
    </row>
    <row r="371" spans="1:2">
      <c r="A371" s="53"/>
      <c r="B371" s="54"/>
    </row>
    <row r="372" spans="1:2">
      <c r="A372" s="53"/>
      <c r="B372" s="54"/>
    </row>
    <row r="373" spans="1:2">
      <c r="A373" s="53"/>
      <c r="B373" s="54"/>
    </row>
    <row r="374" spans="1:2">
      <c r="A374" s="53"/>
      <c r="B374" s="54"/>
    </row>
    <row r="375" spans="1:2">
      <c r="A375" s="53"/>
      <c r="B375" s="54"/>
    </row>
    <row r="376" spans="1:2">
      <c r="A376" s="53"/>
      <c r="B376" s="54"/>
    </row>
    <row r="377" spans="1:2">
      <c r="A377" s="53"/>
      <c r="B377" s="54"/>
    </row>
    <row r="378" spans="1:2">
      <c r="A378" s="53"/>
      <c r="B378" s="54"/>
    </row>
    <row r="379" spans="1:2">
      <c r="A379" s="53"/>
      <c r="B379" s="54"/>
    </row>
    <row r="380" spans="1:2">
      <c r="A380" s="53"/>
      <c r="B380" s="54"/>
    </row>
    <row r="381" spans="1:2">
      <c r="A381" s="53"/>
      <c r="B381" s="54"/>
    </row>
    <row r="382" spans="1:2">
      <c r="A382" s="53"/>
      <c r="B382" s="54"/>
    </row>
    <row r="383" spans="1:2">
      <c r="A383" s="53"/>
      <c r="B383" s="54"/>
    </row>
    <row r="384" spans="1:2">
      <c r="A384" s="53"/>
      <c r="B384" s="54"/>
    </row>
    <row r="385" spans="1:2">
      <c r="A385" s="53"/>
      <c r="B385" s="54"/>
    </row>
    <row r="386" spans="1:2">
      <c r="A386" s="53"/>
      <c r="B386" s="54"/>
    </row>
    <row r="387" spans="1:2">
      <c r="A387" s="53"/>
      <c r="B387" s="54"/>
    </row>
    <row r="388" spans="1:2">
      <c r="A388" s="53"/>
      <c r="B388" s="54"/>
    </row>
    <row r="389" spans="1:2">
      <c r="A389" s="53"/>
      <c r="B389" s="54"/>
    </row>
    <row r="390" spans="1:2">
      <c r="A390" s="53"/>
      <c r="B390" s="54"/>
    </row>
    <row r="391" spans="1:2">
      <c r="A391" s="53"/>
      <c r="B391" s="54"/>
    </row>
    <row r="392" spans="1:2">
      <c r="A392" s="53"/>
      <c r="B392" s="54"/>
    </row>
    <row r="393" spans="1:2">
      <c r="A393" s="53"/>
      <c r="B393" s="54"/>
    </row>
    <row r="394" spans="1:2">
      <c r="A394" s="53"/>
      <c r="B394" s="54"/>
    </row>
    <row r="395" spans="1:2">
      <c r="A395" s="53"/>
      <c r="B395" s="54"/>
    </row>
    <row r="396" spans="1:2">
      <c r="A396" s="53"/>
      <c r="B396" s="54"/>
    </row>
    <row r="397" spans="1:2">
      <c r="A397" s="53"/>
      <c r="B397" s="54"/>
    </row>
    <row r="398" spans="1:2">
      <c r="A398" s="53"/>
      <c r="B398" s="54"/>
    </row>
    <row r="399" spans="1:2">
      <c r="A399" s="53"/>
      <c r="B399" s="54"/>
    </row>
    <row r="400" spans="1:2">
      <c r="A400" s="53"/>
      <c r="B400" s="54"/>
    </row>
    <row r="401" spans="1:2">
      <c r="A401" s="53"/>
      <c r="B401" s="54"/>
    </row>
    <row r="402" spans="1:2">
      <c r="A402" s="53"/>
      <c r="B402" s="54"/>
    </row>
    <row r="403" spans="1:2">
      <c r="A403" s="53"/>
      <c r="B403" s="54"/>
    </row>
    <row r="404" spans="1:2">
      <c r="A404" s="53"/>
      <c r="B404" s="54"/>
    </row>
    <row r="405" spans="1:2">
      <c r="A405" s="53"/>
      <c r="B405" s="54"/>
    </row>
    <row r="406" spans="1:2">
      <c r="A406" s="53"/>
      <c r="B406" s="54"/>
    </row>
    <row r="407" spans="1:2">
      <c r="A407" s="53"/>
      <c r="B407" s="54"/>
    </row>
    <row r="408" spans="1:2">
      <c r="A408" s="53"/>
      <c r="B408" s="54"/>
    </row>
    <row r="409" spans="1:2">
      <c r="A409" s="53"/>
      <c r="B409" s="54"/>
    </row>
    <row r="410" spans="1:2">
      <c r="A410" s="53"/>
      <c r="B410" s="54"/>
    </row>
    <row r="411" spans="1:2">
      <c r="A411" s="53"/>
      <c r="B411" s="54"/>
    </row>
    <row r="412" spans="1:2">
      <c r="A412" s="53"/>
      <c r="B412" s="54"/>
    </row>
    <row r="413" spans="1:2">
      <c r="A413" s="53"/>
      <c r="B413" s="54"/>
    </row>
    <row r="414" spans="1:2">
      <c r="A414" s="53"/>
      <c r="B414" s="54"/>
    </row>
    <row r="415" spans="1:2">
      <c r="A415" s="53"/>
      <c r="B415" s="54"/>
    </row>
    <row r="416" spans="1:2">
      <c r="A416" s="53"/>
      <c r="B416" s="54"/>
    </row>
    <row r="417" spans="1:2">
      <c r="A417" s="53"/>
      <c r="B417" s="54"/>
    </row>
    <row r="418" spans="1:2">
      <c r="A418" s="53"/>
      <c r="B418" s="54"/>
    </row>
    <row r="419" spans="1:2">
      <c r="A419" s="53"/>
      <c r="B419" s="54"/>
    </row>
    <row r="420" spans="1:2">
      <c r="A420" s="53"/>
      <c r="B420" s="54"/>
    </row>
    <row r="421" spans="1:2">
      <c r="A421" s="53"/>
      <c r="B421" s="54"/>
    </row>
    <row r="422" spans="1:2">
      <c r="A422" s="53"/>
      <c r="B422" s="54"/>
    </row>
    <row r="423" spans="1:2">
      <c r="A423" s="53"/>
      <c r="B423" s="54"/>
    </row>
    <row r="424" spans="1:2">
      <c r="A424" s="53"/>
      <c r="B424" s="54"/>
    </row>
    <row r="425" spans="1:2">
      <c r="A425" s="53"/>
      <c r="B425" s="54"/>
    </row>
    <row r="426" spans="1:2">
      <c r="A426" s="53"/>
      <c r="B426" s="54"/>
    </row>
  </sheetData>
  <sortState xmlns:xlrd2="http://schemas.microsoft.com/office/spreadsheetml/2017/richdata2" ref="A295:Q309">
    <sortCondition descending="1" ref="Q295:Q309"/>
  </sortState>
  <mergeCells count="77">
    <mergeCell ref="C198:I198"/>
    <mergeCell ref="K198:Q198"/>
    <mergeCell ref="A192:Q192"/>
    <mergeCell ref="A193:Q193"/>
    <mergeCell ref="A194:Q194"/>
    <mergeCell ref="A196:Q196"/>
    <mergeCell ref="C197:Q197"/>
    <mergeCell ref="A223:Q223"/>
    <mergeCell ref="A222:Q222"/>
    <mergeCell ref="K228:Q228"/>
    <mergeCell ref="C228:I228"/>
    <mergeCell ref="C227:Q227"/>
    <mergeCell ref="A226:Q226"/>
    <mergeCell ref="A224:Q224"/>
    <mergeCell ref="A149:Q149"/>
    <mergeCell ref="A151:Q151"/>
    <mergeCell ref="C152:Q152"/>
    <mergeCell ref="K178:Q178"/>
    <mergeCell ref="C178:I178"/>
    <mergeCell ref="A176:Q176"/>
    <mergeCell ref="C177:Q177"/>
    <mergeCell ref="C153:I153"/>
    <mergeCell ref="K153:Q153"/>
    <mergeCell ref="A172:Q172"/>
    <mergeCell ref="A173:Q173"/>
    <mergeCell ref="A174:Q174"/>
    <mergeCell ref="A147:Q147"/>
    <mergeCell ref="A148:Q148"/>
    <mergeCell ref="A95:Q95"/>
    <mergeCell ref="C96:Q96"/>
    <mergeCell ref="C97:I97"/>
    <mergeCell ref="K97:Q97"/>
    <mergeCell ref="C124:I124"/>
    <mergeCell ref="K124:Q124"/>
    <mergeCell ref="A118:Q118"/>
    <mergeCell ref="A119:Q119"/>
    <mergeCell ref="A120:Q120"/>
    <mergeCell ref="A122:Q122"/>
    <mergeCell ref="C123:Q123"/>
    <mergeCell ref="C67:I67"/>
    <mergeCell ref="K67:Q67"/>
    <mergeCell ref="A91:Q91"/>
    <mergeCell ref="A92:Q92"/>
    <mergeCell ref="A93:Q93"/>
    <mergeCell ref="A61:Q61"/>
    <mergeCell ref="A62:Q62"/>
    <mergeCell ref="A63:Q63"/>
    <mergeCell ref="A65:Q65"/>
    <mergeCell ref="C66:Q66"/>
    <mergeCell ref="A37:Q37"/>
    <mergeCell ref="C38:Q38"/>
    <mergeCell ref="C39:I39"/>
    <mergeCell ref="K39:Q39"/>
    <mergeCell ref="C7:I7"/>
    <mergeCell ref="K7:Q7"/>
    <mergeCell ref="A33:Q33"/>
    <mergeCell ref="A34:Q34"/>
    <mergeCell ref="A35:Q35"/>
    <mergeCell ref="A5:Q5"/>
    <mergeCell ref="C6:Q6"/>
    <mergeCell ref="A1:Q1"/>
    <mergeCell ref="A2:Q2"/>
    <mergeCell ref="A3:Q3"/>
    <mergeCell ref="C293:I293"/>
    <mergeCell ref="K293:Q293"/>
    <mergeCell ref="A254:Q254"/>
    <mergeCell ref="A287:Q287"/>
    <mergeCell ref="A255:Q255"/>
    <mergeCell ref="A256:Q256"/>
    <mergeCell ref="A288:Q288"/>
    <mergeCell ref="A289:Q289"/>
    <mergeCell ref="A258:Q258"/>
    <mergeCell ref="C259:Q259"/>
    <mergeCell ref="C260:I260"/>
    <mergeCell ref="K260:Q260"/>
    <mergeCell ref="A291:Q291"/>
    <mergeCell ref="C292:Q292"/>
  </mergeCells>
  <pageMargins left="0.7" right="0.7" top="0.75" bottom="0.75" header="0.3" footer="0.3"/>
  <pageSetup paperSize="9" scale="27" orientation="landscape" horizontalDpi="4294967295" verticalDpi="4294967295" r:id="rId1"/>
  <headerFooter differentOddEven="1" differentFirst="1"/>
  <rowBreaks count="10" manualBreakCount="10">
    <brk id="32" max="16" man="1"/>
    <brk id="60" max="16" man="1"/>
    <brk id="89" max="16" man="1"/>
    <brk id="117" max="16" man="1"/>
    <brk id="146" max="16" man="1"/>
    <brk id="170" max="16" man="1"/>
    <brk id="190" max="16" man="1"/>
    <brk id="221" max="16" man="1"/>
    <brk id="252" max="16" man="1"/>
    <brk id="28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50"/>
  <sheetViews>
    <sheetView rightToLeft="1" view="pageBreakPreview" topLeftCell="A28" zoomScale="48" zoomScaleNormal="100" zoomScaleSheetLayoutView="48" workbookViewId="0">
      <selection activeCell="AA1" sqref="AA1:AA1048576"/>
    </sheetView>
  </sheetViews>
  <sheetFormatPr defaultColWidth="9" defaultRowHeight="15.75"/>
  <cols>
    <col min="1" max="1" width="68.5703125" style="18" customWidth="1"/>
    <col min="2" max="2" width="1.42578125" style="18" customWidth="1"/>
    <col min="3" max="3" width="42" style="18" customWidth="1"/>
    <col min="4" max="4" width="1.42578125" style="18" customWidth="1"/>
    <col min="5" max="5" width="43" style="18" customWidth="1"/>
    <col min="6" max="6" width="1.42578125" style="18" customWidth="1"/>
    <col min="7" max="7" width="38.7109375" style="18" customWidth="1"/>
    <col min="8" max="8" width="1.42578125" style="18" customWidth="1"/>
    <col min="9" max="9" width="36.28515625" style="18" customWidth="1"/>
    <col min="10" max="10" width="1.42578125" style="18" customWidth="1"/>
    <col min="11" max="11" width="36.5703125" style="18" customWidth="1"/>
    <col min="12" max="12" width="1.42578125" style="18" customWidth="1"/>
    <col min="13" max="13" width="38.85546875" style="18" customWidth="1"/>
    <col min="14" max="14" width="1.42578125" style="18" customWidth="1"/>
    <col min="15" max="15" width="39.28515625" style="18" customWidth="1"/>
    <col min="16" max="16" width="1.42578125" style="18" customWidth="1"/>
    <col min="17" max="17" width="36.28515625" style="18" customWidth="1"/>
    <col min="18" max="18" width="1.42578125" style="18" customWidth="1"/>
    <col min="19" max="19" width="36.42578125" style="18" customWidth="1"/>
    <col min="20" max="20" width="1.42578125" style="18" customWidth="1"/>
    <col min="21" max="21" width="33.85546875" style="18" customWidth="1"/>
    <col min="22" max="22" width="1.42578125" style="18" customWidth="1"/>
    <col min="23" max="23" width="35.5703125" style="18" bestFit="1" customWidth="1"/>
    <col min="24" max="24" width="1.42578125" style="18" customWidth="1"/>
    <col min="25" max="25" width="27.140625" style="85" customWidth="1"/>
    <col min="26" max="26" width="1.42578125" style="16" customWidth="1"/>
    <col min="27" max="27" width="23.140625" style="16" hidden="1" customWidth="1"/>
    <col min="28" max="28" width="26.85546875" style="16" bestFit="1" customWidth="1"/>
    <col min="29" max="16384" width="9" style="16"/>
  </cols>
  <sheetData>
    <row r="1" spans="1:27" ht="39" customHeight="1">
      <c r="A1" s="191" t="s">
        <v>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7" ht="39" customHeight="1">
      <c r="A2" s="191" t="s">
        <v>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7" ht="39" customHeight="1">
      <c r="A3" s="191" t="s">
        <v>371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7" ht="3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84"/>
    </row>
    <row r="5" spans="1:27" ht="39" customHeight="1">
      <c r="A5" s="194" t="s">
        <v>3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</row>
    <row r="6" spans="1:27" ht="39" customHeight="1">
      <c r="A6" s="193" t="s">
        <v>158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</row>
    <row r="7" spans="1:27" ht="39.75" customHeight="1">
      <c r="C7" s="190" t="s">
        <v>157</v>
      </c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</row>
    <row r="8" spans="1:27" ht="39.75" customHeight="1" thickBot="1">
      <c r="A8" s="19"/>
      <c r="B8" s="19"/>
      <c r="C8" s="195" t="s">
        <v>369</v>
      </c>
      <c r="D8" s="195"/>
      <c r="E8" s="195"/>
      <c r="F8" s="195"/>
      <c r="G8" s="195"/>
      <c r="H8" s="142"/>
      <c r="I8" s="196" t="s">
        <v>4</v>
      </c>
      <c r="J8" s="196"/>
      <c r="K8" s="196"/>
      <c r="L8" s="196"/>
      <c r="M8" s="196"/>
      <c r="N8" s="196"/>
      <c r="O8" s="196"/>
      <c r="P8" s="140"/>
      <c r="Q8" s="195" t="s">
        <v>370</v>
      </c>
      <c r="R8" s="195"/>
      <c r="S8" s="195"/>
      <c r="T8" s="195"/>
      <c r="U8" s="195"/>
      <c r="V8" s="195"/>
      <c r="W8" s="195"/>
      <c r="X8" s="195"/>
      <c r="Y8" s="195"/>
    </row>
    <row r="9" spans="1:27" ht="39" customHeight="1" thickBot="1">
      <c r="A9" s="184" t="s">
        <v>5</v>
      </c>
      <c r="B9" s="81"/>
      <c r="C9" s="184" t="s">
        <v>6</v>
      </c>
      <c r="D9" s="133"/>
      <c r="E9" s="184" t="s">
        <v>7</v>
      </c>
      <c r="F9" s="133"/>
      <c r="G9" s="184" t="s">
        <v>8</v>
      </c>
      <c r="H9" s="134"/>
      <c r="I9" s="192" t="s">
        <v>9</v>
      </c>
      <c r="J9" s="192"/>
      <c r="K9" s="192"/>
      <c r="L9" s="37"/>
      <c r="M9" s="192" t="s">
        <v>10</v>
      </c>
      <c r="N9" s="192"/>
      <c r="O9" s="192"/>
      <c r="P9" s="41"/>
      <c r="Q9" s="184" t="s">
        <v>6</v>
      </c>
      <c r="R9" s="133"/>
      <c r="S9" s="186" t="s">
        <v>11</v>
      </c>
      <c r="T9" s="133"/>
      <c r="U9" s="184" t="s">
        <v>7</v>
      </c>
      <c r="V9" s="133"/>
      <c r="W9" s="184" t="s">
        <v>8</v>
      </c>
      <c r="X9" s="133"/>
      <c r="Y9" s="188" t="s">
        <v>12</v>
      </c>
    </row>
    <row r="10" spans="1:27" ht="39.75" customHeight="1" thickBot="1">
      <c r="A10" s="185"/>
      <c r="B10" s="81"/>
      <c r="C10" s="185"/>
      <c r="D10" s="133"/>
      <c r="E10" s="185"/>
      <c r="F10" s="133"/>
      <c r="G10" s="185"/>
      <c r="H10" s="134"/>
      <c r="I10" s="114" t="s">
        <v>6</v>
      </c>
      <c r="J10" s="37"/>
      <c r="K10" s="114" t="s">
        <v>13</v>
      </c>
      <c r="L10" s="37"/>
      <c r="M10" s="114" t="s">
        <v>6</v>
      </c>
      <c r="N10" s="37"/>
      <c r="O10" s="114" t="s">
        <v>14</v>
      </c>
      <c r="P10" s="41"/>
      <c r="Q10" s="185"/>
      <c r="R10" s="133"/>
      <c r="S10" s="187"/>
      <c r="T10" s="133"/>
      <c r="U10" s="185"/>
      <c r="V10" s="133"/>
      <c r="W10" s="185"/>
      <c r="X10" s="133"/>
      <c r="Y10" s="189"/>
      <c r="AA10" s="21">
        <v>24188648482344</v>
      </c>
    </row>
    <row r="11" spans="1:27" ht="39.75" customHeight="1">
      <c r="A11" s="131" t="s">
        <v>26</v>
      </c>
      <c r="B11" s="24"/>
      <c r="C11" s="137">
        <v>720776116</v>
      </c>
      <c r="D11" s="137"/>
      <c r="E11" s="137">
        <v>1134975770460</v>
      </c>
      <c r="F11" s="137"/>
      <c r="G11" s="137">
        <v>1172220202750</v>
      </c>
      <c r="H11" s="137"/>
      <c r="I11" s="137">
        <v>0</v>
      </c>
      <c r="J11" s="137"/>
      <c r="K11" s="137">
        <v>0</v>
      </c>
      <c r="L11" s="137"/>
      <c r="M11" s="137">
        <v>-21600000</v>
      </c>
      <c r="N11" s="137"/>
      <c r="O11" s="137">
        <v>-4400915947</v>
      </c>
      <c r="P11" s="137"/>
      <c r="Q11" s="137">
        <f>C11+I11+M11</f>
        <v>699176116</v>
      </c>
      <c r="R11" s="137"/>
      <c r="S11" s="137">
        <v>1600</v>
      </c>
      <c r="T11" s="137"/>
      <c r="U11" s="137">
        <v>1100963160860</v>
      </c>
      <c r="V11" s="137"/>
      <c r="W11" s="137">
        <v>1110034375400</v>
      </c>
      <c r="X11" s="137"/>
      <c r="Y11" s="138">
        <f t="shared" ref="Y11:Y40" si="0">W11/$AA$10*100</f>
        <v>4.5890715068692103</v>
      </c>
      <c r="AA11" s="21"/>
    </row>
    <row r="12" spans="1:27" ht="39.75" customHeight="1">
      <c r="A12" s="131" t="s">
        <v>327</v>
      </c>
      <c r="B12" s="24"/>
      <c r="C12" s="137">
        <v>39272</v>
      </c>
      <c r="D12" s="137"/>
      <c r="E12" s="137">
        <v>432850719008</v>
      </c>
      <c r="F12" s="137"/>
      <c r="G12" s="137">
        <v>886904665784</v>
      </c>
      <c r="H12" s="137"/>
      <c r="I12" s="137">
        <v>0</v>
      </c>
      <c r="J12" s="137"/>
      <c r="K12" s="137">
        <v>0</v>
      </c>
      <c r="L12" s="137"/>
      <c r="M12" s="137">
        <v>0</v>
      </c>
      <c r="N12" s="137"/>
      <c r="O12" s="137">
        <v>0</v>
      </c>
      <c r="P12" s="137"/>
      <c r="Q12" s="137">
        <v>39272</v>
      </c>
      <c r="R12" s="137"/>
      <c r="S12" s="137">
        <v>25530050</v>
      </c>
      <c r="T12" s="137"/>
      <c r="U12" s="137">
        <v>432850719008</v>
      </c>
      <c r="V12" s="137"/>
      <c r="W12" s="137">
        <v>1000209844906</v>
      </c>
      <c r="X12" s="137"/>
      <c r="Y12" s="138">
        <f t="shared" si="0"/>
        <v>4.1350381590607777</v>
      </c>
      <c r="AA12" s="21"/>
    </row>
    <row r="13" spans="1:27" ht="39.75" customHeight="1">
      <c r="A13" s="131" t="s">
        <v>16</v>
      </c>
      <c r="B13" s="24"/>
      <c r="C13" s="137">
        <v>1626527163</v>
      </c>
      <c r="D13" s="137"/>
      <c r="E13" s="137">
        <v>775517265292</v>
      </c>
      <c r="F13" s="137"/>
      <c r="G13" s="137">
        <v>606754065128</v>
      </c>
      <c r="H13" s="137"/>
      <c r="I13" s="137">
        <v>0</v>
      </c>
      <c r="J13" s="137"/>
      <c r="K13" s="137">
        <v>0</v>
      </c>
      <c r="L13" s="137"/>
      <c r="M13" s="137">
        <v>-46767875</v>
      </c>
      <c r="N13" s="137"/>
      <c r="O13" s="137">
        <v>0</v>
      </c>
      <c r="P13" s="137"/>
      <c r="Q13" s="137">
        <f t="shared" ref="Q13:Q39" si="1">C13+I13+M13</f>
        <v>1579759288</v>
      </c>
      <c r="R13" s="137"/>
      <c r="S13" s="137">
        <v>387</v>
      </c>
      <c r="T13" s="137"/>
      <c r="U13" s="137">
        <v>753218655500</v>
      </c>
      <c r="V13" s="137"/>
      <c r="W13" s="137">
        <v>606640978751</v>
      </c>
      <c r="X13" s="137"/>
      <c r="Y13" s="138">
        <f t="shared" si="0"/>
        <v>2.5079573139185718</v>
      </c>
      <c r="AA13" s="21"/>
    </row>
    <row r="14" spans="1:27" ht="39.75" customHeight="1">
      <c r="A14" s="131" t="s">
        <v>19</v>
      </c>
      <c r="B14" s="24"/>
      <c r="C14" s="137">
        <v>719306243</v>
      </c>
      <c r="D14" s="137"/>
      <c r="E14" s="137">
        <v>616442244982</v>
      </c>
      <c r="F14" s="137"/>
      <c r="G14" s="137">
        <v>622922716330</v>
      </c>
      <c r="H14" s="137"/>
      <c r="I14" s="137">
        <v>0</v>
      </c>
      <c r="J14" s="137"/>
      <c r="K14" s="137">
        <v>0</v>
      </c>
      <c r="L14" s="137"/>
      <c r="M14" s="137">
        <v>-95514321</v>
      </c>
      <c r="N14" s="137"/>
      <c r="O14" s="137">
        <v>0</v>
      </c>
      <c r="P14" s="137"/>
      <c r="Q14" s="137">
        <f t="shared" si="1"/>
        <v>623791922</v>
      </c>
      <c r="R14" s="137"/>
      <c r="S14" s="137">
        <v>941</v>
      </c>
      <c r="T14" s="137"/>
      <c r="U14" s="137">
        <v>534586897501</v>
      </c>
      <c r="V14" s="137"/>
      <c r="W14" s="137">
        <v>582450779829</v>
      </c>
      <c r="X14" s="137"/>
      <c r="Y14" s="138">
        <f t="shared" si="0"/>
        <v>2.407950904136491</v>
      </c>
      <c r="AA14" s="21"/>
    </row>
    <row r="15" spans="1:27" ht="39.75" customHeight="1">
      <c r="A15" s="131" t="s">
        <v>315</v>
      </c>
      <c r="B15" s="24"/>
      <c r="C15" s="137">
        <v>54901007</v>
      </c>
      <c r="D15" s="137"/>
      <c r="E15" s="137">
        <v>802417964329</v>
      </c>
      <c r="F15" s="137"/>
      <c r="G15" s="137">
        <v>709939255660</v>
      </c>
      <c r="H15" s="137"/>
      <c r="I15" s="137">
        <v>0</v>
      </c>
      <c r="J15" s="137"/>
      <c r="K15" s="137">
        <v>0</v>
      </c>
      <c r="L15" s="137"/>
      <c r="M15" s="137">
        <v>0</v>
      </c>
      <c r="N15" s="137"/>
      <c r="O15" s="137">
        <v>0</v>
      </c>
      <c r="P15" s="137"/>
      <c r="Q15" s="137">
        <f t="shared" si="1"/>
        <v>54901007</v>
      </c>
      <c r="R15" s="137"/>
      <c r="S15" s="137">
        <v>10426</v>
      </c>
      <c r="T15" s="137"/>
      <c r="U15" s="137">
        <v>802417964329</v>
      </c>
      <c r="V15" s="137"/>
      <c r="W15" s="137">
        <v>567973263228</v>
      </c>
      <c r="X15" s="137"/>
      <c r="Y15" s="138">
        <f t="shared" si="0"/>
        <v>2.3480983802901605</v>
      </c>
      <c r="AA15" s="21"/>
    </row>
    <row r="16" spans="1:27" ht="39.75" customHeight="1">
      <c r="A16" s="131" t="s">
        <v>15</v>
      </c>
      <c r="B16" s="24"/>
      <c r="C16" s="137">
        <v>997513917</v>
      </c>
      <c r="D16" s="137"/>
      <c r="E16" s="137">
        <v>487580472126</v>
      </c>
      <c r="F16" s="137"/>
      <c r="G16" s="137">
        <v>498860779752</v>
      </c>
      <c r="H16" s="137"/>
      <c r="I16" s="137">
        <v>0</v>
      </c>
      <c r="J16" s="137"/>
      <c r="K16" s="137">
        <v>0</v>
      </c>
      <c r="L16" s="137"/>
      <c r="M16" s="137">
        <v>-8168000</v>
      </c>
      <c r="N16" s="137"/>
      <c r="O16" s="137">
        <v>-3897636710</v>
      </c>
      <c r="P16" s="137"/>
      <c r="Q16" s="137">
        <f t="shared" si="1"/>
        <v>989345917</v>
      </c>
      <c r="R16" s="137"/>
      <c r="S16" s="137">
        <v>492</v>
      </c>
      <c r="T16" s="137"/>
      <c r="U16" s="137">
        <v>483587989185</v>
      </c>
      <c r="V16" s="137"/>
      <c r="W16" s="137">
        <v>482995550350</v>
      </c>
      <c r="X16" s="137"/>
      <c r="Y16" s="138">
        <f t="shared" si="0"/>
        <v>1.9967860159799855</v>
      </c>
      <c r="AA16" s="21"/>
    </row>
    <row r="17" spans="1:27" ht="39.75" customHeight="1">
      <c r="A17" s="131" t="s">
        <v>314</v>
      </c>
      <c r="B17" s="24"/>
      <c r="C17" s="137">
        <v>38736793</v>
      </c>
      <c r="D17" s="137"/>
      <c r="E17" s="137">
        <v>602367634496</v>
      </c>
      <c r="F17" s="137"/>
      <c r="G17" s="137">
        <v>521979316078</v>
      </c>
      <c r="H17" s="137"/>
      <c r="I17" s="137">
        <v>0</v>
      </c>
      <c r="J17" s="137"/>
      <c r="K17" s="137">
        <v>0</v>
      </c>
      <c r="L17" s="137"/>
      <c r="M17" s="137">
        <v>0</v>
      </c>
      <c r="N17" s="137"/>
      <c r="O17" s="137">
        <v>0</v>
      </c>
      <c r="P17" s="137"/>
      <c r="Q17" s="137">
        <f t="shared" si="1"/>
        <v>38736793</v>
      </c>
      <c r="R17" s="137"/>
      <c r="S17" s="137">
        <v>10864</v>
      </c>
      <c r="T17" s="137"/>
      <c r="U17" s="137">
        <v>602367634496</v>
      </c>
      <c r="V17" s="137"/>
      <c r="W17" s="137">
        <v>417583452863</v>
      </c>
      <c r="X17" s="137"/>
      <c r="Y17" s="138">
        <f t="shared" si="0"/>
        <v>1.7263612440678791</v>
      </c>
      <c r="AA17" s="21"/>
    </row>
    <row r="18" spans="1:27" ht="39.75" customHeight="1">
      <c r="A18" s="131" t="s">
        <v>18</v>
      </c>
      <c r="B18" s="24"/>
      <c r="C18" s="137">
        <v>239664626</v>
      </c>
      <c r="D18" s="137"/>
      <c r="E18" s="137">
        <v>713291307690</v>
      </c>
      <c r="F18" s="137"/>
      <c r="G18" s="137">
        <v>620707803175</v>
      </c>
      <c r="H18" s="137"/>
      <c r="I18" s="137">
        <v>0</v>
      </c>
      <c r="J18" s="137"/>
      <c r="K18" s="137">
        <v>0</v>
      </c>
      <c r="L18" s="137"/>
      <c r="M18" s="137">
        <v>0</v>
      </c>
      <c r="N18" s="137"/>
      <c r="O18" s="137">
        <v>0</v>
      </c>
      <c r="P18" s="137"/>
      <c r="Q18" s="137">
        <f t="shared" si="1"/>
        <v>239664626</v>
      </c>
      <c r="R18" s="137"/>
      <c r="S18" s="137">
        <v>1566</v>
      </c>
      <c r="T18" s="137"/>
      <c r="U18" s="137">
        <v>713291307690</v>
      </c>
      <c r="V18" s="137"/>
      <c r="W18" s="137">
        <v>372413620882</v>
      </c>
      <c r="X18" s="137"/>
      <c r="Y18" s="138">
        <f t="shared" si="0"/>
        <v>1.5396214515822806</v>
      </c>
      <c r="AA18" s="21"/>
    </row>
    <row r="19" spans="1:27" ht="39.75" customHeight="1">
      <c r="A19" s="131" t="s">
        <v>90</v>
      </c>
      <c r="B19" s="24"/>
      <c r="C19" s="137">
        <v>89946386</v>
      </c>
      <c r="D19" s="137"/>
      <c r="E19" s="137">
        <v>609975574040</v>
      </c>
      <c r="F19" s="137"/>
      <c r="G19" s="137">
        <v>548894267687</v>
      </c>
      <c r="H19" s="137"/>
      <c r="I19" s="137">
        <v>17144177</v>
      </c>
      <c r="J19" s="137"/>
      <c r="K19" s="137">
        <v>0</v>
      </c>
      <c r="L19" s="137"/>
      <c r="M19" s="137">
        <v>-37595415</v>
      </c>
      <c r="N19" s="137"/>
      <c r="O19" s="137">
        <v>-123031277835</v>
      </c>
      <c r="P19" s="137"/>
      <c r="Q19" s="137">
        <f t="shared" si="1"/>
        <v>69495148</v>
      </c>
      <c r="R19" s="137"/>
      <c r="S19" s="137">
        <v>5180</v>
      </c>
      <c r="T19" s="137"/>
      <c r="U19" s="137">
        <v>395836398715</v>
      </c>
      <c r="V19" s="137"/>
      <c r="W19" s="137">
        <v>357202183624</v>
      </c>
      <c r="X19" s="137"/>
      <c r="Y19" s="138">
        <f t="shared" si="0"/>
        <v>1.4767347745151296</v>
      </c>
      <c r="AA19" s="21"/>
    </row>
    <row r="20" spans="1:27" ht="39.75" customHeight="1">
      <c r="A20" s="131" t="s">
        <v>17</v>
      </c>
      <c r="B20" s="24"/>
      <c r="C20" s="137">
        <v>705226566</v>
      </c>
      <c r="D20" s="137"/>
      <c r="E20" s="137">
        <v>360654163066</v>
      </c>
      <c r="F20" s="137"/>
      <c r="G20" s="137">
        <v>332393203212</v>
      </c>
      <c r="H20" s="137"/>
      <c r="I20" s="137">
        <v>0</v>
      </c>
      <c r="J20" s="137"/>
      <c r="K20" s="137">
        <v>0</v>
      </c>
      <c r="L20" s="137"/>
      <c r="M20" s="137">
        <v>-10234000</v>
      </c>
      <c r="N20" s="137"/>
      <c r="O20" s="137">
        <v>-4554519479</v>
      </c>
      <c r="P20" s="137"/>
      <c r="Q20" s="137">
        <f t="shared" si="1"/>
        <v>694992566</v>
      </c>
      <c r="R20" s="137"/>
      <c r="S20" s="137">
        <v>461</v>
      </c>
      <c r="T20" s="137"/>
      <c r="U20" s="137">
        <v>355420476641</v>
      </c>
      <c r="V20" s="137"/>
      <c r="W20" s="137">
        <v>317914946071</v>
      </c>
      <c r="X20" s="137"/>
      <c r="Y20" s="138">
        <f t="shared" si="0"/>
        <v>1.3143146311091145</v>
      </c>
      <c r="AA20" s="21"/>
    </row>
    <row r="21" spans="1:27" ht="39.75" customHeight="1">
      <c r="A21" s="131" t="s">
        <v>316</v>
      </c>
      <c r="B21" s="24"/>
      <c r="C21" s="137">
        <v>133847772</v>
      </c>
      <c r="D21" s="137"/>
      <c r="E21" s="137">
        <v>369749015883</v>
      </c>
      <c r="F21" s="137"/>
      <c r="G21" s="137">
        <v>272134100755</v>
      </c>
      <c r="H21" s="137"/>
      <c r="I21" s="137">
        <v>28574243</v>
      </c>
      <c r="J21" s="137"/>
      <c r="K21" s="137">
        <v>0</v>
      </c>
      <c r="L21" s="137"/>
      <c r="M21" s="137">
        <v>0</v>
      </c>
      <c r="N21" s="137"/>
      <c r="O21" s="137">
        <v>0</v>
      </c>
      <c r="P21" s="137"/>
      <c r="Q21" s="137">
        <f t="shared" si="1"/>
        <v>162422015</v>
      </c>
      <c r="R21" s="137"/>
      <c r="S21" s="137">
        <v>1809</v>
      </c>
      <c r="T21" s="137"/>
      <c r="U21" s="137">
        <v>358837068786</v>
      </c>
      <c r="V21" s="137"/>
      <c r="W21" s="137">
        <v>291550185522</v>
      </c>
      <c r="X21" s="137"/>
      <c r="Y21" s="138">
        <f t="shared" si="0"/>
        <v>1.2053182125277111</v>
      </c>
      <c r="AA21" s="21"/>
    </row>
    <row r="22" spans="1:27" ht="39.75" customHeight="1">
      <c r="A22" s="131" t="s">
        <v>319</v>
      </c>
      <c r="B22" s="24"/>
      <c r="C22" s="137">
        <v>60000000</v>
      </c>
      <c r="D22" s="137"/>
      <c r="E22" s="137">
        <v>325998513249</v>
      </c>
      <c r="F22" s="137"/>
      <c r="G22" s="137">
        <v>252612096600</v>
      </c>
      <c r="H22" s="137"/>
      <c r="I22" s="137">
        <v>0</v>
      </c>
      <c r="J22" s="137"/>
      <c r="K22" s="137">
        <v>0</v>
      </c>
      <c r="L22" s="137"/>
      <c r="M22" s="137">
        <v>0</v>
      </c>
      <c r="N22" s="137"/>
      <c r="O22" s="137">
        <v>0</v>
      </c>
      <c r="P22" s="137"/>
      <c r="Q22" s="137">
        <f t="shared" si="1"/>
        <v>60000000</v>
      </c>
      <c r="R22" s="137"/>
      <c r="S22" s="137">
        <v>4143</v>
      </c>
      <c r="T22" s="137"/>
      <c r="U22" s="137">
        <v>325998513249</v>
      </c>
      <c r="V22" s="137"/>
      <c r="W22" s="137">
        <v>246658476600</v>
      </c>
      <c r="X22" s="137"/>
      <c r="Y22" s="138">
        <f t="shared" si="0"/>
        <v>1.019728228222603</v>
      </c>
      <c r="AA22" s="21"/>
    </row>
    <row r="23" spans="1:27" ht="39.75" customHeight="1">
      <c r="A23" s="131" t="s">
        <v>264</v>
      </c>
      <c r="B23" s="24"/>
      <c r="C23" s="137">
        <v>11489738</v>
      </c>
      <c r="D23" s="137"/>
      <c r="E23" s="137">
        <v>337466301542</v>
      </c>
      <c r="F23" s="137"/>
      <c r="G23" s="137">
        <v>307938912008</v>
      </c>
      <c r="H23" s="137"/>
      <c r="I23" s="137">
        <v>0</v>
      </c>
      <c r="J23" s="137"/>
      <c r="K23" s="137">
        <v>0</v>
      </c>
      <c r="L23" s="137"/>
      <c r="M23" s="137">
        <v>0</v>
      </c>
      <c r="N23" s="137"/>
      <c r="O23" s="137">
        <v>0</v>
      </c>
      <c r="P23" s="137"/>
      <c r="Q23" s="137">
        <f t="shared" si="1"/>
        <v>11489738</v>
      </c>
      <c r="R23" s="137"/>
      <c r="S23" s="137">
        <v>21608</v>
      </c>
      <c r="T23" s="137"/>
      <c r="U23" s="137">
        <v>337466301542</v>
      </c>
      <c r="V23" s="137"/>
      <c r="W23" s="137">
        <v>246351129608</v>
      </c>
      <c r="X23" s="137"/>
      <c r="Y23" s="138">
        <f t="shared" si="0"/>
        <v>1.0184576033167743</v>
      </c>
      <c r="AA23" s="21"/>
    </row>
    <row r="24" spans="1:27" ht="39.75" customHeight="1">
      <c r="A24" s="131" t="s">
        <v>318</v>
      </c>
      <c r="B24" s="24"/>
      <c r="C24" s="137">
        <v>5010500</v>
      </c>
      <c r="D24" s="137"/>
      <c r="E24" s="137">
        <v>316896117605</v>
      </c>
      <c r="F24" s="137"/>
      <c r="G24" s="137">
        <v>301935521354</v>
      </c>
      <c r="H24" s="137"/>
      <c r="I24" s="137">
        <v>0</v>
      </c>
      <c r="J24" s="137"/>
      <c r="K24" s="137">
        <v>0</v>
      </c>
      <c r="L24" s="137"/>
      <c r="M24" s="137">
        <v>0</v>
      </c>
      <c r="N24" s="137"/>
      <c r="O24" s="137">
        <v>0</v>
      </c>
      <c r="P24" s="137"/>
      <c r="Q24" s="137">
        <f t="shared" si="1"/>
        <v>5010500</v>
      </c>
      <c r="R24" s="137"/>
      <c r="S24" s="137">
        <v>48584</v>
      </c>
      <c r="T24" s="137"/>
      <c r="U24" s="137">
        <v>316896117605</v>
      </c>
      <c r="V24" s="137"/>
      <c r="W24" s="137">
        <v>241548417084</v>
      </c>
      <c r="X24" s="137"/>
      <c r="Y24" s="138">
        <f t="shared" si="0"/>
        <v>0.99860237028254495</v>
      </c>
      <c r="AA24" s="21"/>
    </row>
    <row r="25" spans="1:27" ht="39.75" customHeight="1">
      <c r="A25" s="131" t="s">
        <v>266</v>
      </c>
      <c r="B25" s="24"/>
      <c r="C25" s="137">
        <v>10721881</v>
      </c>
      <c r="D25" s="137"/>
      <c r="E25" s="137">
        <v>256485163157</v>
      </c>
      <c r="F25" s="137"/>
      <c r="G25" s="137">
        <v>201821846316</v>
      </c>
      <c r="H25" s="137"/>
      <c r="I25" s="137">
        <v>0</v>
      </c>
      <c r="J25" s="137"/>
      <c r="K25" s="137">
        <v>0</v>
      </c>
      <c r="L25" s="137"/>
      <c r="M25" s="137">
        <v>0</v>
      </c>
      <c r="N25" s="137"/>
      <c r="O25" s="137">
        <v>0</v>
      </c>
      <c r="P25" s="137"/>
      <c r="Q25" s="137">
        <f t="shared" si="1"/>
        <v>10721881</v>
      </c>
      <c r="R25" s="137"/>
      <c r="S25" s="137">
        <v>15176</v>
      </c>
      <c r="T25" s="137"/>
      <c r="U25" s="137">
        <v>256485163157</v>
      </c>
      <c r="V25" s="137"/>
      <c r="W25" s="137">
        <v>161457477054</v>
      </c>
      <c r="X25" s="137"/>
      <c r="Y25" s="138">
        <f t="shared" si="0"/>
        <v>0.66749275872875868</v>
      </c>
      <c r="AA25" s="21"/>
    </row>
    <row r="26" spans="1:27" ht="39.75" customHeight="1">
      <c r="A26" s="131" t="s">
        <v>21</v>
      </c>
      <c r="B26" s="24"/>
      <c r="C26" s="137">
        <v>311135080</v>
      </c>
      <c r="D26" s="137"/>
      <c r="E26" s="137">
        <v>193357782147</v>
      </c>
      <c r="F26" s="137"/>
      <c r="G26" s="137">
        <v>130592792470</v>
      </c>
      <c r="H26" s="137"/>
      <c r="I26" s="137">
        <v>0</v>
      </c>
      <c r="J26" s="137"/>
      <c r="K26" s="137">
        <v>0</v>
      </c>
      <c r="L26" s="137"/>
      <c r="M26" s="137">
        <v>-14000</v>
      </c>
      <c r="N26" s="137"/>
      <c r="O26" s="137">
        <v>0</v>
      </c>
      <c r="P26" s="137"/>
      <c r="Q26" s="137">
        <f t="shared" si="1"/>
        <v>311121080</v>
      </c>
      <c r="R26" s="137"/>
      <c r="S26" s="137">
        <v>448</v>
      </c>
      <c r="T26" s="137"/>
      <c r="U26" s="137">
        <v>193349081717</v>
      </c>
      <c r="V26" s="137"/>
      <c r="W26" s="137">
        <v>138304819098</v>
      </c>
      <c r="X26" s="137"/>
      <c r="Y26" s="138">
        <f t="shared" si="0"/>
        <v>0.57177572032994206</v>
      </c>
      <c r="AA26" s="21"/>
    </row>
    <row r="27" spans="1:27" ht="39.75" customHeight="1">
      <c r="A27" s="131" t="s">
        <v>25</v>
      </c>
      <c r="B27" s="24"/>
      <c r="C27" s="137">
        <v>53979476</v>
      </c>
      <c r="D27" s="137"/>
      <c r="E27" s="137">
        <v>155294573971</v>
      </c>
      <c r="F27" s="137"/>
      <c r="G27" s="137">
        <v>123193093699</v>
      </c>
      <c r="H27" s="137"/>
      <c r="I27" s="137">
        <v>0</v>
      </c>
      <c r="J27" s="137"/>
      <c r="K27" s="137">
        <v>0</v>
      </c>
      <c r="L27" s="137"/>
      <c r="M27" s="137">
        <v>0</v>
      </c>
      <c r="N27" s="137"/>
      <c r="O27" s="137">
        <v>0</v>
      </c>
      <c r="P27" s="137"/>
      <c r="Q27" s="137">
        <f t="shared" si="1"/>
        <v>53979476</v>
      </c>
      <c r="R27" s="137"/>
      <c r="S27" s="137">
        <v>2300</v>
      </c>
      <c r="T27" s="137"/>
      <c r="U27" s="137">
        <v>155294573971</v>
      </c>
      <c r="V27" s="137"/>
      <c r="W27" s="137">
        <v>123193093699</v>
      </c>
      <c r="X27" s="137"/>
      <c r="Y27" s="138">
        <f t="shared" si="0"/>
        <v>0.50930126910117457</v>
      </c>
      <c r="AA27" s="21"/>
    </row>
    <row r="28" spans="1:27" ht="39.75" customHeight="1">
      <c r="A28" s="131" t="s">
        <v>267</v>
      </c>
      <c r="B28" s="24"/>
      <c r="C28" s="137">
        <v>38186583</v>
      </c>
      <c r="D28" s="137"/>
      <c r="E28" s="137">
        <v>138877536864</v>
      </c>
      <c r="F28" s="137"/>
      <c r="G28" s="137">
        <v>117171825232</v>
      </c>
      <c r="H28" s="137"/>
      <c r="I28" s="137">
        <v>0</v>
      </c>
      <c r="J28" s="137"/>
      <c r="K28" s="137">
        <v>0</v>
      </c>
      <c r="L28" s="137"/>
      <c r="M28" s="137">
        <v>0</v>
      </c>
      <c r="N28" s="137"/>
      <c r="O28" s="137">
        <v>0</v>
      </c>
      <c r="P28" s="137"/>
      <c r="Q28" s="137">
        <f t="shared" si="1"/>
        <v>38186583</v>
      </c>
      <c r="R28" s="137"/>
      <c r="S28" s="137">
        <v>3092.3065134159815</v>
      </c>
      <c r="T28" s="137"/>
      <c r="U28" s="137">
        <v>138877536864</v>
      </c>
      <c r="V28" s="137"/>
      <c r="W28" s="137">
        <v>117171825232</v>
      </c>
      <c r="X28" s="137"/>
      <c r="Y28" s="138">
        <f t="shared" si="0"/>
        <v>0.48440831788318861</v>
      </c>
      <c r="AA28" s="21"/>
    </row>
    <row r="29" spans="1:27" ht="39.75" customHeight="1">
      <c r="A29" s="131" t="s">
        <v>324</v>
      </c>
      <c r="B29" s="24"/>
      <c r="C29" s="137">
        <v>15600000</v>
      </c>
      <c r="D29" s="137"/>
      <c r="E29" s="137">
        <v>130654526325</v>
      </c>
      <c r="F29" s="137"/>
      <c r="G29" s="137">
        <v>107427119280</v>
      </c>
      <c r="H29" s="137"/>
      <c r="I29" s="137">
        <v>0</v>
      </c>
      <c r="J29" s="137"/>
      <c r="K29" s="137">
        <v>0</v>
      </c>
      <c r="L29" s="137"/>
      <c r="M29" s="137">
        <v>0</v>
      </c>
      <c r="N29" s="137"/>
      <c r="O29" s="137">
        <v>0</v>
      </c>
      <c r="P29" s="137"/>
      <c r="Q29" s="137">
        <f t="shared" si="1"/>
        <v>15600000</v>
      </c>
      <c r="R29" s="137"/>
      <c r="S29" s="137">
        <v>6940</v>
      </c>
      <c r="T29" s="137"/>
      <c r="U29" s="137">
        <v>130654526325</v>
      </c>
      <c r="V29" s="137"/>
      <c r="W29" s="137">
        <v>107427119280</v>
      </c>
      <c r="X29" s="137"/>
      <c r="Y29" s="138">
        <f t="shared" si="0"/>
        <v>0.44412204079287099</v>
      </c>
      <c r="AA29" s="21"/>
    </row>
    <row r="30" spans="1:27" ht="39.75" customHeight="1">
      <c r="A30" s="131" t="s">
        <v>325</v>
      </c>
      <c r="B30" s="24"/>
      <c r="C30" s="137">
        <v>11000000</v>
      </c>
      <c r="D30" s="137"/>
      <c r="E30" s="137">
        <v>103127386450</v>
      </c>
      <c r="F30" s="137"/>
      <c r="G30" s="137">
        <v>98780478500</v>
      </c>
      <c r="H30" s="137"/>
      <c r="I30" s="137">
        <v>0</v>
      </c>
      <c r="J30" s="137"/>
      <c r="K30" s="137">
        <v>0</v>
      </c>
      <c r="L30" s="137"/>
      <c r="M30" s="137">
        <v>0</v>
      </c>
      <c r="N30" s="137"/>
      <c r="O30" s="137">
        <v>0</v>
      </c>
      <c r="P30" s="137"/>
      <c r="Q30" s="137">
        <f t="shared" si="1"/>
        <v>11000000</v>
      </c>
      <c r="R30" s="137"/>
      <c r="S30" s="137">
        <v>9430</v>
      </c>
      <c r="T30" s="137"/>
      <c r="U30" s="137">
        <v>103127386450</v>
      </c>
      <c r="V30" s="137"/>
      <c r="W30" s="137">
        <v>102928167100</v>
      </c>
      <c r="X30" s="137"/>
      <c r="Y30" s="138">
        <f t="shared" si="0"/>
        <v>0.42552260484966847</v>
      </c>
      <c r="AA30" s="21"/>
    </row>
    <row r="31" spans="1:27" ht="39.75" customHeight="1">
      <c r="A31" s="131" t="s">
        <v>265</v>
      </c>
      <c r="B31" s="24"/>
      <c r="C31" s="137">
        <v>12279141</v>
      </c>
      <c r="D31" s="137"/>
      <c r="E31" s="137">
        <v>143657598326</v>
      </c>
      <c r="F31" s="137"/>
      <c r="G31" s="137">
        <v>127934344024</v>
      </c>
      <c r="H31" s="137"/>
      <c r="I31" s="137">
        <v>0</v>
      </c>
      <c r="J31" s="137"/>
      <c r="K31" s="137">
        <v>0</v>
      </c>
      <c r="L31" s="137"/>
      <c r="M31" s="137">
        <v>0</v>
      </c>
      <c r="N31" s="137"/>
      <c r="O31" s="137">
        <v>0</v>
      </c>
      <c r="P31" s="137"/>
      <c r="Q31" s="137">
        <f t="shared" si="1"/>
        <v>12279141</v>
      </c>
      <c r="R31" s="137"/>
      <c r="S31" s="137">
        <v>8400</v>
      </c>
      <c r="T31" s="137"/>
      <c r="U31" s="137">
        <v>143657598326</v>
      </c>
      <c r="V31" s="137"/>
      <c r="W31" s="137">
        <v>102347475219</v>
      </c>
      <c r="X31" s="137"/>
      <c r="Y31" s="138">
        <f t="shared" si="0"/>
        <v>0.42312192553340217</v>
      </c>
      <c r="AA31" s="21"/>
    </row>
    <row r="32" spans="1:27" ht="39.75" customHeight="1">
      <c r="A32" s="131" t="s">
        <v>23</v>
      </c>
      <c r="B32" s="24"/>
      <c r="C32" s="137">
        <v>187030201</v>
      </c>
      <c r="D32" s="137"/>
      <c r="E32" s="137">
        <v>119010118773</v>
      </c>
      <c r="F32" s="137"/>
      <c r="G32" s="137">
        <v>90379630830</v>
      </c>
      <c r="H32" s="137"/>
      <c r="I32" s="137">
        <v>0</v>
      </c>
      <c r="J32" s="137"/>
      <c r="K32" s="137">
        <v>0</v>
      </c>
      <c r="L32" s="137"/>
      <c r="M32" s="137">
        <v>0</v>
      </c>
      <c r="N32" s="137"/>
      <c r="O32" s="137">
        <v>0</v>
      </c>
      <c r="P32" s="137"/>
      <c r="Q32" s="137">
        <f t="shared" si="1"/>
        <v>187030201</v>
      </c>
      <c r="R32" s="137"/>
      <c r="S32" s="137">
        <v>501</v>
      </c>
      <c r="T32" s="137"/>
      <c r="U32" s="137">
        <v>119010118773</v>
      </c>
      <c r="V32" s="137"/>
      <c r="W32" s="137">
        <v>92977813235</v>
      </c>
      <c r="X32" s="137"/>
      <c r="Y32" s="138">
        <f t="shared" si="0"/>
        <v>0.38438614419845413</v>
      </c>
      <c r="AA32" s="21"/>
    </row>
    <row r="33" spans="1:28" ht="39.75" customHeight="1">
      <c r="A33" s="131" t="s">
        <v>22</v>
      </c>
      <c r="B33" s="24"/>
      <c r="C33" s="137">
        <v>188062000</v>
      </c>
      <c r="D33" s="137"/>
      <c r="E33" s="137">
        <v>83863334152</v>
      </c>
      <c r="F33" s="137"/>
      <c r="G33" s="137">
        <v>61953949208</v>
      </c>
      <c r="H33" s="137"/>
      <c r="I33" s="137">
        <v>0</v>
      </c>
      <c r="J33" s="137"/>
      <c r="K33" s="137">
        <v>0</v>
      </c>
      <c r="L33" s="137"/>
      <c r="M33" s="137">
        <v>-98000</v>
      </c>
      <c r="N33" s="137"/>
      <c r="O33" s="137">
        <v>0</v>
      </c>
      <c r="P33" s="137"/>
      <c r="Q33" s="137">
        <f t="shared" si="1"/>
        <v>187964000</v>
      </c>
      <c r="R33" s="137"/>
      <c r="S33" s="137">
        <v>351</v>
      </c>
      <c r="T33" s="137"/>
      <c r="U33" s="137">
        <v>83819632571</v>
      </c>
      <c r="V33" s="137"/>
      <c r="W33" s="137">
        <v>65465374440</v>
      </c>
      <c r="X33" s="137"/>
      <c r="Y33" s="138">
        <f t="shared" si="0"/>
        <v>0.27064502792615752</v>
      </c>
      <c r="AA33" s="21"/>
    </row>
    <row r="34" spans="1:28" ht="39.75" customHeight="1">
      <c r="A34" s="131" t="s">
        <v>320</v>
      </c>
      <c r="B34" s="24"/>
      <c r="C34" s="137">
        <v>18101872</v>
      </c>
      <c r="D34" s="137"/>
      <c r="E34" s="137">
        <v>52568637193</v>
      </c>
      <c r="F34" s="137"/>
      <c r="G34" s="137">
        <v>52341106362</v>
      </c>
      <c r="H34" s="137"/>
      <c r="I34" s="137">
        <v>0</v>
      </c>
      <c r="J34" s="137"/>
      <c r="K34" s="137">
        <v>0</v>
      </c>
      <c r="L34" s="137"/>
      <c r="M34" s="137">
        <v>0</v>
      </c>
      <c r="N34" s="137"/>
      <c r="O34" s="137">
        <v>0</v>
      </c>
      <c r="P34" s="137"/>
      <c r="Q34" s="137">
        <f t="shared" si="1"/>
        <v>18101872</v>
      </c>
      <c r="R34" s="137"/>
      <c r="S34" s="137">
        <v>2332</v>
      </c>
      <c r="T34" s="137"/>
      <c r="U34" s="137">
        <v>52568637193</v>
      </c>
      <c r="V34" s="137"/>
      <c r="W34" s="137">
        <v>41887254647</v>
      </c>
      <c r="X34" s="137"/>
      <c r="Y34" s="138">
        <f t="shared" si="0"/>
        <v>0.17316905769900592</v>
      </c>
      <c r="AA34" s="21"/>
    </row>
    <row r="35" spans="1:28" ht="39.75" customHeight="1">
      <c r="A35" s="131" t="s">
        <v>376</v>
      </c>
      <c r="B35" s="24"/>
      <c r="C35" s="137">
        <v>0</v>
      </c>
      <c r="D35" s="137"/>
      <c r="E35" s="137">
        <v>0</v>
      </c>
      <c r="F35" s="137"/>
      <c r="G35" s="137">
        <v>0</v>
      </c>
      <c r="H35" s="137"/>
      <c r="I35" s="137">
        <v>9023445</v>
      </c>
      <c r="J35" s="137"/>
      <c r="K35" s="137">
        <v>0</v>
      </c>
      <c r="L35" s="137"/>
      <c r="M35" s="137">
        <v>0</v>
      </c>
      <c r="N35" s="137"/>
      <c r="O35" s="137">
        <v>0</v>
      </c>
      <c r="P35" s="137"/>
      <c r="Q35" s="137">
        <f t="shared" si="1"/>
        <v>9023445</v>
      </c>
      <c r="R35" s="137"/>
      <c r="S35" s="137">
        <v>809</v>
      </c>
      <c r="T35" s="137"/>
      <c r="U35" s="137">
        <v>10911947097</v>
      </c>
      <c r="V35" s="137"/>
      <c r="W35" s="137">
        <v>7243538262</v>
      </c>
      <c r="X35" s="137"/>
      <c r="Y35" s="138">
        <f t="shared" si="0"/>
        <v>2.9946023099584374E-2</v>
      </c>
      <c r="AA35" s="21"/>
    </row>
    <row r="36" spans="1:28" ht="39.75" customHeight="1">
      <c r="A36" s="131" t="s">
        <v>326</v>
      </c>
      <c r="B36" s="24"/>
      <c r="C36" s="137">
        <v>750000</v>
      </c>
      <c r="D36" s="137"/>
      <c r="E36" s="137">
        <v>6178292328</v>
      </c>
      <c r="F36" s="137"/>
      <c r="G36" s="137">
        <v>6556424025</v>
      </c>
      <c r="H36" s="137"/>
      <c r="I36" s="137">
        <v>0</v>
      </c>
      <c r="J36" s="137"/>
      <c r="K36" s="137">
        <v>0</v>
      </c>
      <c r="L36" s="137"/>
      <c r="M36" s="137">
        <v>0</v>
      </c>
      <c r="N36" s="137"/>
      <c r="O36" s="137">
        <v>0</v>
      </c>
      <c r="P36" s="137"/>
      <c r="Q36" s="137">
        <f t="shared" si="1"/>
        <v>750000</v>
      </c>
      <c r="R36" s="137"/>
      <c r="S36" s="137">
        <v>9080</v>
      </c>
      <c r="T36" s="137"/>
      <c r="U36" s="137">
        <v>6178292328</v>
      </c>
      <c r="V36" s="137"/>
      <c r="W36" s="137">
        <v>6757358700</v>
      </c>
      <c r="X36" s="137"/>
      <c r="Y36" s="138">
        <f t="shared" si="0"/>
        <v>2.7936073836173164E-2</v>
      </c>
      <c r="AA36" s="21"/>
    </row>
    <row r="37" spans="1:28" ht="39.75" customHeight="1">
      <c r="A37" s="131" t="s">
        <v>317</v>
      </c>
      <c r="B37" s="24"/>
      <c r="C37" s="137">
        <v>14513258</v>
      </c>
      <c r="D37" s="137"/>
      <c r="E37" s="137">
        <v>352330065502</v>
      </c>
      <c r="F37" s="137"/>
      <c r="G37" s="137">
        <v>244674188065</v>
      </c>
      <c r="H37" s="137"/>
      <c r="I37" s="137">
        <v>0</v>
      </c>
      <c r="J37" s="137"/>
      <c r="K37" s="137">
        <v>0</v>
      </c>
      <c r="L37" s="137"/>
      <c r="M37" s="137">
        <v>-14200000</v>
      </c>
      <c r="N37" s="137"/>
      <c r="O37" s="137">
        <v>-224938679492</v>
      </c>
      <c r="P37" s="137"/>
      <c r="Q37" s="137">
        <f t="shared" si="1"/>
        <v>313258</v>
      </c>
      <c r="R37" s="137"/>
      <c r="S37" s="137">
        <v>15940</v>
      </c>
      <c r="T37" s="137"/>
      <c r="U37" s="137">
        <v>7604785339</v>
      </c>
      <c r="V37" s="137"/>
      <c r="W37" s="137">
        <v>4954734065</v>
      </c>
      <c r="X37" s="137"/>
      <c r="Y37" s="138">
        <f t="shared" si="0"/>
        <v>2.0483716023309881E-2</v>
      </c>
      <c r="AA37" s="21"/>
    </row>
    <row r="38" spans="1:28" ht="39.75" customHeight="1">
      <c r="A38" s="131" t="s">
        <v>215</v>
      </c>
      <c r="B38" s="24"/>
      <c r="C38" s="137">
        <v>562500</v>
      </c>
      <c r="D38" s="137"/>
      <c r="E38" s="137">
        <v>5067096750</v>
      </c>
      <c r="F38" s="137"/>
      <c r="G38" s="137">
        <v>4632660564</v>
      </c>
      <c r="H38" s="137"/>
      <c r="I38" s="137">
        <v>0</v>
      </c>
      <c r="J38" s="137"/>
      <c r="K38" s="137">
        <v>0</v>
      </c>
      <c r="L38" s="137"/>
      <c r="M38" s="137">
        <v>0</v>
      </c>
      <c r="N38" s="137"/>
      <c r="O38" s="137">
        <v>0</v>
      </c>
      <c r="P38" s="137"/>
      <c r="Q38" s="137">
        <f t="shared" si="1"/>
        <v>562500</v>
      </c>
      <c r="R38" s="137"/>
      <c r="S38" s="137">
        <v>8130</v>
      </c>
      <c r="T38" s="137"/>
      <c r="U38" s="137">
        <v>5067096750</v>
      </c>
      <c r="V38" s="137"/>
      <c r="W38" s="137">
        <v>4537774745</v>
      </c>
      <c r="X38" s="137"/>
      <c r="Y38" s="138">
        <f t="shared" si="0"/>
        <v>1.8759935050989947E-2</v>
      </c>
      <c r="AA38" s="21"/>
      <c r="AB38" s="97"/>
    </row>
    <row r="39" spans="1:28" ht="39.75" customHeight="1">
      <c r="A39" s="131" t="s">
        <v>28</v>
      </c>
      <c r="B39" s="24"/>
      <c r="C39" s="137">
        <v>750000</v>
      </c>
      <c r="D39" s="137"/>
      <c r="E39" s="137">
        <v>2336869953</v>
      </c>
      <c r="F39" s="137"/>
      <c r="G39" s="137">
        <v>3107789640</v>
      </c>
      <c r="H39" s="137"/>
      <c r="I39" s="137">
        <v>750000</v>
      </c>
      <c r="J39" s="137"/>
      <c r="K39" s="137">
        <v>0</v>
      </c>
      <c r="L39" s="137"/>
      <c r="M39" s="137">
        <v>0</v>
      </c>
      <c r="N39" s="137"/>
      <c r="O39" s="137">
        <v>0</v>
      </c>
      <c r="P39" s="137"/>
      <c r="Q39" s="137">
        <f t="shared" si="1"/>
        <v>1500000</v>
      </c>
      <c r="R39" s="137"/>
      <c r="S39" s="137">
        <v>2088</v>
      </c>
      <c r="T39" s="137"/>
      <c r="U39" s="137">
        <v>2336869953</v>
      </c>
      <c r="V39" s="137"/>
      <c r="W39" s="137">
        <v>3107789640</v>
      </c>
      <c r="X39" s="137"/>
      <c r="Y39" s="138">
        <f t="shared" si="0"/>
        <v>1.2848132636548364E-2</v>
      </c>
      <c r="AA39" s="21"/>
      <c r="AB39" s="97"/>
    </row>
    <row r="40" spans="1:28" ht="39.75" customHeight="1" thickBot="1">
      <c r="A40" s="131" t="s">
        <v>281</v>
      </c>
      <c r="B40" s="24"/>
      <c r="C40" s="137">
        <v>10795000</v>
      </c>
      <c r="D40" s="137"/>
      <c r="E40" s="137">
        <v>21606354</v>
      </c>
      <c r="F40" s="137"/>
      <c r="G40" s="137">
        <v>10786826</v>
      </c>
      <c r="H40" s="137"/>
      <c r="I40" s="137"/>
      <c r="J40" s="137"/>
      <c r="K40" s="137"/>
      <c r="L40" s="137"/>
      <c r="M40" s="137">
        <v>-10795000</v>
      </c>
      <c r="N40" s="137"/>
      <c r="O40" s="137">
        <v>-21606354</v>
      </c>
      <c r="P40" s="137"/>
      <c r="Q40" s="137">
        <v>0</v>
      </c>
      <c r="R40" s="137"/>
      <c r="S40" s="137">
        <v>0</v>
      </c>
      <c r="T40" s="137"/>
      <c r="U40" s="137">
        <v>0</v>
      </c>
      <c r="V40" s="137"/>
      <c r="W40" s="137">
        <v>0</v>
      </c>
      <c r="X40" s="137"/>
      <c r="Y40" s="138">
        <f t="shared" si="0"/>
        <v>0</v>
      </c>
      <c r="AA40" s="21"/>
    </row>
    <row r="41" spans="1:28" ht="39.75" customHeight="1" thickBot="1">
      <c r="A41" s="23"/>
      <c r="B41" s="24"/>
      <c r="C41" s="139">
        <f>SUM(C11:C40)</f>
        <v>6276453091</v>
      </c>
      <c r="D41" s="140"/>
      <c r="E41" s="139">
        <f>SUM(E11:E40)</f>
        <v>9629013652013</v>
      </c>
      <c r="F41" s="140"/>
      <c r="G41" s="139">
        <f>SUM(G11:G40)</f>
        <v>9026774941314</v>
      </c>
      <c r="H41" s="140"/>
      <c r="I41" s="139">
        <f>SUM(I11:I40)</f>
        <v>55491865</v>
      </c>
      <c r="J41" s="140"/>
      <c r="K41" s="139">
        <f>SUM(K11:K40)</f>
        <v>0</v>
      </c>
      <c r="L41" s="140"/>
      <c r="M41" s="139">
        <f>SUM(M11:M40)</f>
        <v>-244986611</v>
      </c>
      <c r="N41" s="140"/>
      <c r="O41" s="139">
        <f>SUM(O11:O40)</f>
        <v>-360844635817</v>
      </c>
      <c r="P41" s="140"/>
      <c r="Q41" s="139">
        <f>SUM(Q11:Q40)</f>
        <v>6086958345</v>
      </c>
      <c r="R41" s="140"/>
      <c r="S41" s="140"/>
      <c r="T41" s="140"/>
      <c r="U41" s="139">
        <f>SUM(U11:U40)</f>
        <v>8922682451921</v>
      </c>
      <c r="V41" s="140"/>
      <c r="W41" s="139">
        <f>SUM(W11:W40)</f>
        <v>7921288819134</v>
      </c>
      <c r="X41" s="140"/>
      <c r="Y41" s="141">
        <f>SUM(Y11:Y40)</f>
        <v>32.747959543568456</v>
      </c>
    </row>
    <row r="42" spans="1:28" ht="16.5" thickTop="1">
      <c r="A42" s="24" t="s">
        <v>31</v>
      </c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73"/>
    </row>
    <row r="43" spans="1:28" ht="27.75">
      <c r="C43" s="135"/>
      <c r="D43" s="135"/>
      <c r="E43" s="82"/>
      <c r="F43" s="135"/>
      <c r="G43" s="82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82"/>
      <c r="X43" s="135"/>
      <c r="Y43" s="136"/>
    </row>
    <row r="50" spans="23:23" ht="31.5">
      <c r="W50" s="115"/>
    </row>
  </sheetData>
  <sortState xmlns:xlrd2="http://schemas.microsoft.com/office/spreadsheetml/2017/richdata2" ref="A11:Y40">
    <sortCondition descending="1" ref="W11:W40"/>
  </sortState>
  <mergeCells count="20">
    <mergeCell ref="A1:Y1"/>
    <mergeCell ref="A2:Y2"/>
    <mergeCell ref="A3:Y3"/>
    <mergeCell ref="A9:A10"/>
    <mergeCell ref="I9:K9"/>
    <mergeCell ref="M9:O9"/>
    <mergeCell ref="U9:U10"/>
    <mergeCell ref="Q9:Q10"/>
    <mergeCell ref="E9:E10"/>
    <mergeCell ref="C9:C10"/>
    <mergeCell ref="A6:Y6"/>
    <mergeCell ref="A5:Y5"/>
    <mergeCell ref="Q8:Y8"/>
    <mergeCell ref="I8:O8"/>
    <mergeCell ref="C8:G8"/>
    <mergeCell ref="G9:G10"/>
    <mergeCell ref="W9:W10"/>
    <mergeCell ref="S9:S10"/>
    <mergeCell ref="Y9:Y10"/>
    <mergeCell ref="C7:Y7"/>
  </mergeCells>
  <pageMargins left="0.17" right="0.32" top="0.45" bottom="0.36" header="0.3" footer="0.3"/>
  <pageSetup paperSize="9" scale="29" fitToHeight="0" orientation="landscape" horizontalDpi="4294967295" verticalDpi="4294967295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L27"/>
  <sheetViews>
    <sheetView rightToLeft="1" view="pageBreakPreview" zoomScale="60" zoomScaleNormal="69" workbookViewId="0">
      <selection activeCell="AA27" sqref="AA27"/>
    </sheetView>
  </sheetViews>
  <sheetFormatPr defaultColWidth="9" defaultRowHeight="15.75"/>
  <cols>
    <col min="1" max="1" width="53.42578125" style="3" bestFit="1" customWidth="1"/>
    <col min="2" max="2" width="1.42578125" style="3" customWidth="1"/>
    <col min="3" max="3" width="15" style="3" customWidth="1"/>
    <col min="4" max="4" width="1.42578125" style="3" customWidth="1"/>
    <col min="5" max="5" width="20.85546875" style="3" customWidth="1"/>
    <col min="6" max="6" width="1.42578125" style="3" customWidth="1"/>
    <col min="7" max="7" width="18.5703125" style="3" customWidth="1"/>
    <col min="8" max="8" width="1.42578125" style="3" customWidth="1"/>
    <col min="9" max="9" width="15.5703125" style="3" customWidth="1"/>
    <col min="10" max="10" width="1.42578125" style="3" customWidth="1"/>
    <col min="11" max="11" width="13" style="3" customWidth="1"/>
    <col min="12" max="12" width="1.42578125" style="3" customWidth="1"/>
    <col min="13" max="13" width="14.140625" style="29" bestFit="1" customWidth="1"/>
    <col min="14" max="14" width="1.42578125" style="29" customWidth="1"/>
    <col min="15" max="15" width="26.28515625" style="29" bestFit="1" customWidth="1"/>
    <col min="16" max="16" width="1.42578125" style="29" customWidth="1"/>
    <col min="17" max="17" width="26.28515625" style="29" bestFit="1" customWidth="1"/>
    <col min="18" max="18" width="1.42578125" style="29" customWidth="1"/>
    <col min="19" max="19" width="15.5703125" style="29" bestFit="1" customWidth="1"/>
    <col min="20" max="20" width="1.42578125" style="29" customWidth="1"/>
    <col min="21" max="21" width="26.28515625" style="29" bestFit="1" customWidth="1"/>
    <col min="22" max="22" width="1.42578125" style="29" customWidth="1"/>
    <col min="23" max="23" width="15.140625" style="29" bestFit="1" customWidth="1"/>
    <col min="24" max="24" width="1.42578125" style="29" customWidth="1"/>
    <col min="25" max="25" width="27.28515625" style="29" bestFit="1" customWidth="1"/>
    <col min="26" max="26" width="1.42578125" style="29" customWidth="1"/>
    <col min="27" max="27" width="24" style="29" bestFit="1" customWidth="1"/>
    <col min="28" max="28" width="1.42578125" style="29" customWidth="1"/>
    <col min="29" max="29" width="16" style="29" bestFit="1" customWidth="1"/>
    <col min="30" max="30" width="1.42578125" style="29" customWidth="1"/>
    <col min="31" max="31" width="26.28515625" style="29" bestFit="1" customWidth="1"/>
    <col min="32" max="32" width="1.42578125" style="29" customWidth="1"/>
    <col min="33" max="33" width="26.28515625" style="29" bestFit="1" customWidth="1"/>
    <col min="34" max="34" width="1.42578125" style="29" customWidth="1"/>
    <col min="35" max="35" width="14.5703125" style="29" customWidth="1"/>
    <col min="36" max="36" width="1.42578125" style="2" customWidth="1"/>
    <col min="37" max="37" width="22.42578125" style="2" hidden="1" customWidth="1"/>
    <col min="38" max="38" width="13.28515625" style="2" bestFit="1" customWidth="1"/>
    <col min="39" max="16384" width="9" style="2"/>
  </cols>
  <sheetData>
    <row r="1" spans="1:37" ht="42.75" customHeight="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</row>
    <row r="2" spans="1:37" ht="42.75" customHeight="1">
      <c r="A2" s="197" t="s">
        <v>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</row>
    <row r="3" spans="1:37" ht="42.75" customHeight="1">
      <c r="A3" s="198" t="str">
        <f>' سهام'!A3</f>
        <v>به تاریخ 31 اردیبهشت 1405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</row>
    <row r="4" spans="1:37" ht="42.75" customHeight="1">
      <c r="A4" s="199" t="s">
        <v>159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</row>
    <row r="5" spans="1:37" ht="42.75" customHeight="1">
      <c r="C5" s="207" t="s">
        <v>157</v>
      </c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</row>
    <row r="6" spans="1:37" ht="42.75" customHeight="1" thickBot="1">
      <c r="B6" s="13"/>
      <c r="C6" s="211" t="s">
        <v>32</v>
      </c>
      <c r="D6" s="211"/>
      <c r="E6" s="211"/>
      <c r="F6" s="211"/>
      <c r="G6" s="211"/>
      <c r="H6" s="211"/>
      <c r="I6" s="211"/>
      <c r="J6" s="211"/>
      <c r="K6" s="211"/>
      <c r="L6" s="166"/>
      <c r="M6" s="185" t="s">
        <v>369</v>
      </c>
      <c r="N6" s="185"/>
      <c r="O6" s="185"/>
      <c r="P6" s="185"/>
      <c r="Q6" s="185"/>
      <c r="R6" s="167"/>
      <c r="S6" s="210" t="s">
        <v>4</v>
      </c>
      <c r="T6" s="210"/>
      <c r="U6" s="210"/>
      <c r="V6" s="210"/>
      <c r="W6" s="210"/>
      <c r="X6" s="210"/>
      <c r="Y6" s="210"/>
      <c r="Z6" s="159"/>
      <c r="AA6" s="185" t="s">
        <v>370</v>
      </c>
      <c r="AB6" s="185"/>
      <c r="AC6" s="185"/>
      <c r="AD6" s="185"/>
      <c r="AE6" s="185"/>
      <c r="AF6" s="185"/>
      <c r="AG6" s="185"/>
      <c r="AH6" s="185"/>
      <c r="AI6" s="185"/>
    </row>
    <row r="7" spans="1:37" ht="42.75" customHeight="1" thickBot="1">
      <c r="A7" s="208" t="s">
        <v>33</v>
      </c>
      <c r="B7" s="31"/>
      <c r="C7" s="203" t="s">
        <v>34</v>
      </c>
      <c r="D7" s="14"/>
      <c r="E7" s="203" t="s">
        <v>35</v>
      </c>
      <c r="F7" s="14"/>
      <c r="G7" s="205" t="s">
        <v>36</v>
      </c>
      <c r="H7" s="31"/>
      <c r="I7" s="203" t="s">
        <v>37</v>
      </c>
      <c r="J7" s="14"/>
      <c r="K7" s="203" t="s">
        <v>38</v>
      </c>
      <c r="L7" s="14"/>
      <c r="M7" s="201" t="s">
        <v>6</v>
      </c>
      <c r="N7" s="32"/>
      <c r="O7" s="201" t="s">
        <v>7</v>
      </c>
      <c r="P7" s="32"/>
      <c r="Q7" s="201" t="s">
        <v>8</v>
      </c>
      <c r="R7" s="32"/>
      <c r="S7" s="200" t="s">
        <v>9</v>
      </c>
      <c r="T7" s="200"/>
      <c r="U7" s="200"/>
      <c r="V7" s="20"/>
      <c r="W7" s="200" t="s">
        <v>10</v>
      </c>
      <c r="X7" s="200"/>
      <c r="Y7" s="200"/>
      <c r="Z7" s="20"/>
      <c r="AA7" s="201" t="s">
        <v>6</v>
      </c>
      <c r="AB7" s="32"/>
      <c r="AC7" s="212" t="s">
        <v>39</v>
      </c>
      <c r="AD7" s="32"/>
      <c r="AE7" s="201" t="s">
        <v>7</v>
      </c>
      <c r="AF7" s="32"/>
      <c r="AG7" s="201" t="s">
        <v>8</v>
      </c>
      <c r="AH7" s="32"/>
      <c r="AI7" s="212" t="s">
        <v>40</v>
      </c>
    </row>
    <row r="8" spans="1:37" s="3" customFormat="1" ht="42.75" customHeight="1" thickBot="1">
      <c r="A8" s="209"/>
      <c r="B8" s="31"/>
      <c r="C8" s="204"/>
      <c r="D8" s="14"/>
      <c r="E8" s="204"/>
      <c r="F8" s="14"/>
      <c r="G8" s="206"/>
      <c r="H8" s="31"/>
      <c r="I8" s="204"/>
      <c r="J8" s="14"/>
      <c r="K8" s="204"/>
      <c r="L8" s="14"/>
      <c r="M8" s="202"/>
      <c r="N8" s="32"/>
      <c r="O8" s="202"/>
      <c r="P8" s="32"/>
      <c r="Q8" s="202"/>
      <c r="R8" s="32"/>
      <c r="S8" s="33" t="s">
        <v>6</v>
      </c>
      <c r="T8" s="20"/>
      <c r="U8" s="33" t="s">
        <v>13</v>
      </c>
      <c r="V8" s="20"/>
      <c r="W8" s="33" t="s">
        <v>6</v>
      </c>
      <c r="X8" s="20"/>
      <c r="Y8" s="33" t="s">
        <v>14</v>
      </c>
      <c r="Z8" s="20"/>
      <c r="AA8" s="202"/>
      <c r="AB8" s="32"/>
      <c r="AC8" s="213"/>
      <c r="AD8" s="32"/>
      <c r="AE8" s="202"/>
      <c r="AF8" s="32"/>
      <c r="AG8" s="202"/>
      <c r="AH8" s="32"/>
      <c r="AI8" s="213"/>
    </row>
    <row r="9" spans="1:37" s="3" customFormat="1" ht="42.75" customHeight="1">
      <c r="A9" s="161" t="s">
        <v>377</v>
      </c>
      <c r="B9" s="161"/>
      <c r="C9" s="162" t="s">
        <v>42</v>
      </c>
      <c r="D9" s="162"/>
      <c r="E9" s="162" t="s">
        <v>42</v>
      </c>
      <c r="F9" s="162"/>
      <c r="G9" s="162" t="s">
        <v>389</v>
      </c>
      <c r="H9" s="162"/>
      <c r="I9" s="162" t="s">
        <v>390</v>
      </c>
      <c r="J9" s="162"/>
      <c r="K9" s="163">
        <v>23</v>
      </c>
      <c r="L9" s="147"/>
      <c r="M9" s="100">
        <v>0</v>
      </c>
      <c r="N9" s="100"/>
      <c r="O9" s="100">
        <v>0</v>
      </c>
      <c r="P9" s="100"/>
      <c r="Q9" s="100">
        <v>0</v>
      </c>
      <c r="R9" s="100"/>
      <c r="S9" s="100">
        <v>6000000</v>
      </c>
      <c r="T9" s="100"/>
      <c r="U9" s="100">
        <v>6047550000000</v>
      </c>
      <c r="V9" s="100"/>
      <c r="W9" s="100">
        <v>0</v>
      </c>
      <c r="X9" s="100"/>
      <c r="Y9" s="100">
        <v>0</v>
      </c>
      <c r="Z9" s="100"/>
      <c r="AA9" s="100">
        <v>6000000</v>
      </c>
      <c r="AB9" s="100"/>
      <c r="AC9" s="100">
        <v>1007925</v>
      </c>
      <c r="AD9" s="100"/>
      <c r="AE9" s="100">
        <v>6047550000000</v>
      </c>
      <c r="AF9" s="100"/>
      <c r="AG9" s="100">
        <v>6043165526250</v>
      </c>
      <c r="AH9" s="100"/>
      <c r="AI9" s="156">
        <f t="shared" ref="AI9:AI14" si="0">AG9/$AK$9*100</f>
        <v>24.983477397098405</v>
      </c>
      <c r="AK9" s="21">
        <f>' سهام'!AA10</f>
        <v>24188648482344</v>
      </c>
    </row>
    <row r="10" spans="1:37" s="3" customFormat="1" ht="42.75" customHeight="1">
      <c r="A10" s="161" t="s">
        <v>378</v>
      </c>
      <c r="B10" s="161"/>
      <c r="C10" s="162" t="s">
        <v>42</v>
      </c>
      <c r="D10" s="162"/>
      <c r="E10" s="162" t="s">
        <v>42</v>
      </c>
      <c r="F10" s="162"/>
      <c r="G10" s="162" t="s">
        <v>379</v>
      </c>
      <c r="H10" s="162"/>
      <c r="I10" s="162" t="s">
        <v>380</v>
      </c>
      <c r="J10" s="162"/>
      <c r="K10" s="163">
        <v>23</v>
      </c>
      <c r="L10" s="147"/>
      <c r="M10" s="100">
        <v>0</v>
      </c>
      <c r="N10" s="100"/>
      <c r="O10" s="100">
        <v>0</v>
      </c>
      <c r="P10" s="100"/>
      <c r="Q10" s="100">
        <v>0</v>
      </c>
      <c r="R10" s="100"/>
      <c r="S10" s="100">
        <v>5000000</v>
      </c>
      <c r="T10" s="100"/>
      <c r="U10" s="100">
        <v>5234545745633</v>
      </c>
      <c r="V10" s="100"/>
      <c r="W10" s="100">
        <v>-250000</v>
      </c>
      <c r="X10" s="100"/>
      <c r="Y10" s="100">
        <v>-251436434075</v>
      </c>
      <c r="Z10" s="100"/>
      <c r="AA10" s="100">
        <v>4750000</v>
      </c>
      <c r="AB10" s="100"/>
      <c r="AC10" s="100">
        <v>1000000</v>
      </c>
      <c r="AD10" s="100"/>
      <c r="AE10" s="100">
        <v>4750507656250</v>
      </c>
      <c r="AF10" s="100"/>
      <c r="AG10" s="100">
        <v>4747417187500</v>
      </c>
      <c r="AH10" s="100"/>
      <c r="AI10" s="156">
        <f t="shared" si="0"/>
        <v>19.626632678403997</v>
      </c>
      <c r="AK10" s="29"/>
    </row>
    <row r="11" spans="1:37" s="3" customFormat="1" ht="42.75" customHeight="1">
      <c r="A11" s="161" t="s">
        <v>63</v>
      </c>
      <c r="B11" s="161"/>
      <c r="C11" s="162" t="s">
        <v>64</v>
      </c>
      <c r="D11" s="162"/>
      <c r="E11" s="162" t="s">
        <v>64</v>
      </c>
      <c r="F11" s="162"/>
      <c r="G11" s="162" t="s">
        <v>65</v>
      </c>
      <c r="H11" s="162"/>
      <c r="I11" s="162" t="s">
        <v>66</v>
      </c>
      <c r="J11" s="162"/>
      <c r="K11" s="163">
        <v>23</v>
      </c>
      <c r="L11" s="147"/>
      <c r="M11" s="100">
        <v>2000000</v>
      </c>
      <c r="N11" s="100"/>
      <c r="O11" s="100">
        <v>2000000000000</v>
      </c>
      <c r="P11" s="100"/>
      <c r="Q11" s="100">
        <v>1999275065704</v>
      </c>
      <c r="R11" s="100"/>
      <c r="S11" s="100">
        <v>0</v>
      </c>
      <c r="T11" s="100"/>
      <c r="U11" s="100">
        <v>0</v>
      </c>
      <c r="V11" s="100"/>
      <c r="W11" s="100">
        <v>0</v>
      </c>
      <c r="X11" s="100"/>
      <c r="Y11" s="100">
        <v>0</v>
      </c>
      <c r="Z11" s="100"/>
      <c r="AA11" s="100">
        <v>2000000</v>
      </c>
      <c r="AB11" s="100"/>
      <c r="AC11" s="100">
        <v>1000181.25</v>
      </c>
      <c r="AD11" s="100"/>
      <c r="AE11" s="100">
        <v>2000000000000</v>
      </c>
      <c r="AF11" s="100"/>
      <c r="AG11" s="100">
        <v>1999275065704</v>
      </c>
      <c r="AH11" s="100"/>
      <c r="AI11" s="156">
        <f t="shared" si="0"/>
        <v>8.2653442467582643</v>
      </c>
      <c r="AK11" s="29"/>
    </row>
    <row r="12" spans="1:37" s="3" customFormat="1" ht="42.75" customHeight="1">
      <c r="A12" s="161" t="s">
        <v>56</v>
      </c>
      <c r="B12" s="161"/>
      <c r="C12" s="162" t="s">
        <v>42</v>
      </c>
      <c r="D12" s="162"/>
      <c r="E12" s="162" t="s">
        <v>42</v>
      </c>
      <c r="F12" s="162"/>
      <c r="G12" s="162" t="s">
        <v>57</v>
      </c>
      <c r="H12" s="162"/>
      <c r="I12" s="162" t="s">
        <v>58</v>
      </c>
      <c r="J12" s="162"/>
      <c r="K12" s="163">
        <v>23</v>
      </c>
      <c r="L12" s="147"/>
      <c r="M12" s="100">
        <v>1000000</v>
      </c>
      <c r="N12" s="100"/>
      <c r="O12" s="100">
        <v>999506294454</v>
      </c>
      <c r="P12" s="100"/>
      <c r="Q12" s="100">
        <v>999818750000</v>
      </c>
      <c r="R12" s="100"/>
      <c r="S12" s="100">
        <v>0</v>
      </c>
      <c r="T12" s="100"/>
      <c r="U12" s="100">
        <v>0</v>
      </c>
      <c r="V12" s="100"/>
      <c r="W12" s="100">
        <v>0</v>
      </c>
      <c r="X12" s="100"/>
      <c r="Y12" s="100">
        <v>0</v>
      </c>
      <c r="Z12" s="100"/>
      <c r="AA12" s="100">
        <v>1000000</v>
      </c>
      <c r="AB12" s="100"/>
      <c r="AC12" s="100">
        <v>1000000</v>
      </c>
      <c r="AD12" s="100"/>
      <c r="AE12" s="100">
        <v>999506294454</v>
      </c>
      <c r="AF12" s="100"/>
      <c r="AG12" s="100">
        <v>999818750000</v>
      </c>
      <c r="AH12" s="100"/>
      <c r="AI12" s="156">
        <f t="shared" si="0"/>
        <v>4.1334213059890335</v>
      </c>
      <c r="AK12" s="29"/>
    </row>
    <row r="13" spans="1:37" s="3" customFormat="1" ht="42.75" customHeight="1">
      <c r="A13" s="161" t="s">
        <v>41</v>
      </c>
      <c r="B13" s="161"/>
      <c r="C13" s="162" t="s">
        <v>42</v>
      </c>
      <c r="D13" s="162"/>
      <c r="E13" s="162" t="s">
        <v>42</v>
      </c>
      <c r="F13" s="162"/>
      <c r="G13" s="162" t="s">
        <v>43</v>
      </c>
      <c r="H13" s="162"/>
      <c r="I13" s="162" t="s">
        <v>44</v>
      </c>
      <c r="J13" s="162"/>
      <c r="K13" s="163">
        <v>18</v>
      </c>
      <c r="L13" s="147"/>
      <c r="M13" s="100">
        <v>200000</v>
      </c>
      <c r="N13" s="100"/>
      <c r="O13" s="100">
        <v>200031250000</v>
      </c>
      <c r="P13" s="100"/>
      <c r="Q13" s="100">
        <v>199891250000</v>
      </c>
      <c r="R13" s="100"/>
      <c r="S13" s="100">
        <v>0</v>
      </c>
      <c r="T13" s="100"/>
      <c r="U13" s="100">
        <v>0</v>
      </c>
      <c r="V13" s="100"/>
      <c r="W13" s="100">
        <v>0</v>
      </c>
      <c r="X13" s="100"/>
      <c r="Y13" s="100">
        <v>0</v>
      </c>
      <c r="Z13" s="100"/>
      <c r="AA13" s="100">
        <v>200000</v>
      </c>
      <c r="AB13" s="100"/>
      <c r="AC13" s="100">
        <v>1000000</v>
      </c>
      <c r="AD13" s="100"/>
      <c r="AE13" s="100">
        <v>200031250000</v>
      </c>
      <c r="AF13" s="100"/>
      <c r="AG13" s="100">
        <v>199891250000</v>
      </c>
      <c r="AH13" s="100"/>
      <c r="AI13" s="156">
        <f t="shared" si="0"/>
        <v>0.82638453382753663</v>
      </c>
      <c r="AK13" s="29"/>
    </row>
    <row r="14" spans="1:37" s="3" customFormat="1" ht="42.75" customHeight="1">
      <c r="A14" s="161" t="s">
        <v>45</v>
      </c>
      <c r="B14" s="161"/>
      <c r="C14" s="162" t="s">
        <v>42</v>
      </c>
      <c r="D14" s="162"/>
      <c r="E14" s="162" t="s">
        <v>42</v>
      </c>
      <c r="F14" s="162"/>
      <c r="G14" s="162" t="s">
        <v>46</v>
      </c>
      <c r="H14" s="162"/>
      <c r="I14" s="162" t="s">
        <v>47</v>
      </c>
      <c r="J14" s="162"/>
      <c r="K14" s="163">
        <v>23</v>
      </c>
      <c r="L14" s="147"/>
      <c r="M14" s="100">
        <v>1100000</v>
      </c>
      <c r="N14" s="100"/>
      <c r="O14" s="100">
        <v>1100100540100</v>
      </c>
      <c r="P14" s="100"/>
      <c r="Q14" s="100">
        <v>1099401875000</v>
      </c>
      <c r="R14" s="100"/>
      <c r="S14" s="100">
        <v>0</v>
      </c>
      <c r="T14" s="100"/>
      <c r="U14" s="100">
        <v>0</v>
      </c>
      <c r="V14" s="100"/>
      <c r="W14" s="100">
        <v>-1100000</v>
      </c>
      <c r="X14" s="100"/>
      <c r="Y14" s="100">
        <v>-1212685123858</v>
      </c>
      <c r="Z14" s="100"/>
      <c r="AA14" s="100">
        <v>0</v>
      </c>
      <c r="AB14" s="100"/>
      <c r="AC14" s="100">
        <v>0</v>
      </c>
      <c r="AD14" s="100"/>
      <c r="AE14" s="100">
        <v>0</v>
      </c>
      <c r="AF14" s="100"/>
      <c r="AG14" s="100">
        <v>0</v>
      </c>
      <c r="AH14" s="100"/>
      <c r="AI14" s="156">
        <f t="shared" si="0"/>
        <v>0</v>
      </c>
      <c r="AK14" s="29"/>
    </row>
    <row r="15" spans="1:37" ht="42.75" customHeight="1">
      <c r="A15" s="161" t="s">
        <v>48</v>
      </c>
      <c r="B15" s="161"/>
      <c r="C15" s="162" t="s">
        <v>42</v>
      </c>
      <c r="D15" s="162"/>
      <c r="E15" s="162" t="s">
        <v>42</v>
      </c>
      <c r="F15" s="162"/>
      <c r="G15" s="162" t="s">
        <v>49</v>
      </c>
      <c r="H15" s="162"/>
      <c r="I15" s="162" t="s">
        <v>50</v>
      </c>
      <c r="J15" s="162"/>
      <c r="K15" s="163">
        <v>23</v>
      </c>
      <c r="L15" s="147"/>
      <c r="M15" s="100">
        <v>275100</v>
      </c>
      <c r="N15" s="100"/>
      <c r="O15" s="100">
        <v>275171440933</v>
      </c>
      <c r="P15" s="100"/>
      <c r="Q15" s="100">
        <v>274950414375</v>
      </c>
      <c r="R15" s="100"/>
      <c r="S15" s="100">
        <v>0</v>
      </c>
      <c r="T15" s="100"/>
      <c r="U15" s="100">
        <v>0</v>
      </c>
      <c r="V15" s="100"/>
      <c r="W15" s="100">
        <v>-275100</v>
      </c>
      <c r="X15" s="100"/>
      <c r="Y15" s="100">
        <v>-297852072074</v>
      </c>
      <c r="Z15" s="100"/>
      <c r="AA15" s="100">
        <v>0</v>
      </c>
      <c r="AB15" s="100"/>
      <c r="AC15" s="100">
        <v>0</v>
      </c>
      <c r="AD15" s="100"/>
      <c r="AE15" s="100">
        <v>0</v>
      </c>
      <c r="AF15" s="100"/>
      <c r="AG15" s="100">
        <v>0</v>
      </c>
      <c r="AH15" s="100"/>
      <c r="AI15" s="156">
        <f>AG15/$AK$9*100</f>
        <v>0</v>
      </c>
      <c r="AK15" s="29"/>
    </row>
    <row r="16" spans="1:37" ht="42.75" customHeight="1">
      <c r="A16" s="161" t="s">
        <v>52</v>
      </c>
      <c r="B16" s="161"/>
      <c r="C16" s="162" t="s">
        <v>42</v>
      </c>
      <c r="D16" s="162"/>
      <c r="E16" s="162" t="s">
        <v>42</v>
      </c>
      <c r="F16" s="162"/>
      <c r="G16" s="162" t="s">
        <v>53</v>
      </c>
      <c r="H16" s="162"/>
      <c r="I16" s="162" t="s">
        <v>54</v>
      </c>
      <c r="J16" s="162"/>
      <c r="K16" s="163">
        <v>23</v>
      </c>
      <c r="L16" s="147"/>
      <c r="M16" s="100">
        <v>1097900</v>
      </c>
      <c r="N16" s="100"/>
      <c r="O16" s="100">
        <v>1098069063651</v>
      </c>
      <c r="P16" s="100"/>
      <c r="Q16" s="100">
        <v>1097303016875</v>
      </c>
      <c r="R16" s="100"/>
      <c r="S16" s="100">
        <v>0</v>
      </c>
      <c r="T16" s="100"/>
      <c r="U16" s="100">
        <v>0</v>
      </c>
      <c r="V16" s="100"/>
      <c r="W16" s="100">
        <v>-1097900</v>
      </c>
      <c r="X16" s="100"/>
      <c r="Y16" s="100">
        <v>-1101967063598</v>
      </c>
      <c r="Z16" s="100"/>
      <c r="AA16" s="100">
        <v>0</v>
      </c>
      <c r="AB16" s="100"/>
      <c r="AC16" s="100">
        <v>0</v>
      </c>
      <c r="AD16" s="100"/>
      <c r="AE16" s="100">
        <v>0</v>
      </c>
      <c r="AF16" s="100"/>
      <c r="AG16" s="100">
        <v>0</v>
      </c>
      <c r="AH16" s="100"/>
      <c r="AI16" s="156">
        <f t="shared" ref="AI16:AI23" si="1">AG16/$AK$9*100</f>
        <v>0</v>
      </c>
      <c r="AK16" s="29"/>
    </row>
    <row r="17" spans="1:38" ht="42.75" customHeight="1">
      <c r="A17" s="161" t="s">
        <v>381</v>
      </c>
      <c r="B17" s="161"/>
      <c r="C17" s="162" t="s">
        <v>42</v>
      </c>
      <c r="D17" s="162"/>
      <c r="E17" s="162" t="s">
        <v>42</v>
      </c>
      <c r="F17" s="162"/>
      <c r="G17" s="162" t="s">
        <v>382</v>
      </c>
      <c r="H17" s="162"/>
      <c r="I17" s="162" t="s">
        <v>383</v>
      </c>
      <c r="J17" s="162"/>
      <c r="K17" s="163">
        <v>23</v>
      </c>
      <c r="L17" s="147"/>
      <c r="M17" s="100">
        <v>0</v>
      </c>
      <c r="N17" s="100"/>
      <c r="O17" s="100">
        <v>0</v>
      </c>
      <c r="P17" s="100"/>
      <c r="Q17" s="100">
        <v>0</v>
      </c>
      <c r="R17" s="100"/>
      <c r="S17" s="100">
        <v>596991</v>
      </c>
      <c r="T17" s="100"/>
      <c r="U17" s="100">
        <v>615078317337</v>
      </c>
      <c r="V17" s="100"/>
      <c r="W17" s="100">
        <v>-596991</v>
      </c>
      <c r="X17" s="100"/>
      <c r="Y17" s="100">
        <v>-621914794022</v>
      </c>
      <c r="Z17" s="100"/>
      <c r="AA17" s="100">
        <v>0</v>
      </c>
      <c r="AB17" s="100"/>
      <c r="AC17" s="100">
        <v>0</v>
      </c>
      <c r="AD17" s="100"/>
      <c r="AE17" s="100">
        <v>0</v>
      </c>
      <c r="AF17" s="100"/>
      <c r="AG17" s="100">
        <v>0</v>
      </c>
      <c r="AH17" s="100"/>
      <c r="AI17" s="156">
        <f t="shared" si="1"/>
        <v>0</v>
      </c>
      <c r="AK17" s="29"/>
    </row>
    <row r="18" spans="1:38" ht="42.75" customHeight="1">
      <c r="A18" s="161" t="s">
        <v>331</v>
      </c>
      <c r="B18" s="161"/>
      <c r="C18" s="162" t="s">
        <v>42</v>
      </c>
      <c r="D18" s="162"/>
      <c r="E18" s="162" t="s">
        <v>42</v>
      </c>
      <c r="F18" s="162"/>
      <c r="G18" s="162" t="s">
        <v>329</v>
      </c>
      <c r="H18" s="162"/>
      <c r="I18" s="162" t="s">
        <v>330</v>
      </c>
      <c r="J18" s="162"/>
      <c r="K18" s="163">
        <v>23</v>
      </c>
      <c r="L18" s="147"/>
      <c r="M18" s="100">
        <v>290000</v>
      </c>
      <c r="N18" s="100"/>
      <c r="O18" s="100">
        <v>290057937500</v>
      </c>
      <c r="P18" s="100"/>
      <c r="Q18" s="100">
        <v>289842312500</v>
      </c>
      <c r="R18" s="100"/>
      <c r="S18" s="100">
        <v>100000</v>
      </c>
      <c r="T18" s="100"/>
      <c r="U18" s="100">
        <v>100158488014</v>
      </c>
      <c r="V18" s="100"/>
      <c r="W18" s="100">
        <v>-390000</v>
      </c>
      <c r="X18" s="100"/>
      <c r="Y18" s="100">
        <v>-394348389555</v>
      </c>
      <c r="Z18" s="100"/>
      <c r="AA18" s="100">
        <v>0</v>
      </c>
      <c r="AB18" s="100"/>
      <c r="AC18" s="100">
        <v>0</v>
      </c>
      <c r="AD18" s="100"/>
      <c r="AE18" s="100">
        <v>0</v>
      </c>
      <c r="AF18" s="100"/>
      <c r="AG18" s="100">
        <v>0</v>
      </c>
      <c r="AH18" s="100"/>
      <c r="AI18" s="156">
        <f t="shared" si="1"/>
        <v>0</v>
      </c>
      <c r="AK18" s="29"/>
    </row>
    <row r="19" spans="1:38" ht="42.75" customHeight="1">
      <c r="A19" s="161" t="s">
        <v>55</v>
      </c>
      <c r="B19" s="161"/>
      <c r="C19" s="162" t="s">
        <v>42</v>
      </c>
      <c r="D19" s="162"/>
      <c r="E19" s="162" t="s">
        <v>42</v>
      </c>
      <c r="F19" s="162"/>
      <c r="G19" s="162" t="s">
        <v>384</v>
      </c>
      <c r="H19" s="162"/>
      <c r="I19" s="162" t="s">
        <v>385</v>
      </c>
      <c r="J19" s="162"/>
      <c r="K19" s="163">
        <v>23</v>
      </c>
      <c r="L19" s="147"/>
      <c r="M19" s="100">
        <v>0</v>
      </c>
      <c r="N19" s="100"/>
      <c r="O19" s="100">
        <v>0</v>
      </c>
      <c r="P19" s="100"/>
      <c r="Q19" s="100">
        <v>0</v>
      </c>
      <c r="R19" s="100"/>
      <c r="S19" s="100">
        <v>1210000</v>
      </c>
      <c r="T19" s="100"/>
      <c r="U19" s="100">
        <v>1214547665068</v>
      </c>
      <c r="V19" s="100"/>
      <c r="W19" s="100">
        <v>-1210000</v>
      </c>
      <c r="X19" s="100"/>
      <c r="Y19" s="100">
        <v>-1220031028596</v>
      </c>
      <c r="Z19" s="100"/>
      <c r="AA19" s="100">
        <v>0</v>
      </c>
      <c r="AB19" s="100"/>
      <c r="AC19" s="100">
        <v>0</v>
      </c>
      <c r="AD19" s="100"/>
      <c r="AE19" s="100">
        <v>0</v>
      </c>
      <c r="AF19" s="100"/>
      <c r="AG19" s="100">
        <v>0</v>
      </c>
      <c r="AH19" s="100"/>
      <c r="AI19" s="156">
        <f t="shared" si="1"/>
        <v>0</v>
      </c>
      <c r="AK19" s="29"/>
    </row>
    <row r="20" spans="1:38" ht="42.75" customHeight="1">
      <c r="A20" s="161" t="s">
        <v>328</v>
      </c>
      <c r="B20" s="161"/>
      <c r="C20" s="162" t="s">
        <v>42</v>
      </c>
      <c r="D20" s="162"/>
      <c r="E20" s="162" t="s">
        <v>42</v>
      </c>
      <c r="F20" s="162"/>
      <c r="G20" s="162" t="s">
        <v>57</v>
      </c>
      <c r="H20" s="162"/>
      <c r="I20" s="162" t="s">
        <v>58</v>
      </c>
      <c r="J20" s="162"/>
      <c r="K20" s="163">
        <v>23</v>
      </c>
      <c r="L20" s="147"/>
      <c r="M20" s="100">
        <v>210000</v>
      </c>
      <c r="N20" s="100"/>
      <c r="O20" s="100">
        <v>210099187500</v>
      </c>
      <c r="P20" s="100"/>
      <c r="Q20" s="100">
        <v>209885812500</v>
      </c>
      <c r="R20" s="100"/>
      <c r="S20" s="100">
        <v>0</v>
      </c>
      <c r="T20" s="100"/>
      <c r="U20" s="100">
        <v>0</v>
      </c>
      <c r="V20" s="100"/>
      <c r="W20" s="100">
        <v>-210000</v>
      </c>
      <c r="X20" s="100"/>
      <c r="Y20" s="100">
        <v>-215413132705</v>
      </c>
      <c r="Z20" s="100"/>
      <c r="AA20" s="100">
        <v>0</v>
      </c>
      <c r="AB20" s="100"/>
      <c r="AC20" s="100">
        <v>0</v>
      </c>
      <c r="AD20" s="100"/>
      <c r="AE20" s="100">
        <v>0</v>
      </c>
      <c r="AF20" s="100"/>
      <c r="AG20" s="100">
        <v>0</v>
      </c>
      <c r="AH20" s="100"/>
      <c r="AI20" s="156">
        <f t="shared" si="1"/>
        <v>0</v>
      </c>
      <c r="AK20" s="29"/>
    </row>
    <row r="21" spans="1:38" ht="42.75" customHeight="1">
      <c r="A21" s="161" t="s">
        <v>386</v>
      </c>
      <c r="B21" s="161"/>
      <c r="C21" s="162" t="s">
        <v>42</v>
      </c>
      <c r="D21" s="162"/>
      <c r="E21" s="162" t="s">
        <v>42</v>
      </c>
      <c r="F21" s="162"/>
      <c r="G21" s="162" t="s">
        <v>387</v>
      </c>
      <c r="H21" s="162"/>
      <c r="I21" s="162" t="s">
        <v>388</v>
      </c>
      <c r="J21" s="162"/>
      <c r="K21" s="163">
        <v>23</v>
      </c>
      <c r="L21" s="147"/>
      <c r="M21" s="100">
        <v>0</v>
      </c>
      <c r="N21" s="100"/>
      <c r="O21" s="100">
        <v>0</v>
      </c>
      <c r="P21" s="100"/>
      <c r="Q21" s="100">
        <v>0</v>
      </c>
      <c r="R21" s="100"/>
      <c r="S21" s="100">
        <v>1089295</v>
      </c>
      <c r="T21" s="100"/>
      <c r="U21" s="100">
        <v>1115675938405</v>
      </c>
      <c r="V21" s="100"/>
      <c r="W21" s="100">
        <v>-1089295</v>
      </c>
      <c r="X21" s="100"/>
      <c r="Y21" s="100">
        <v>-1120113911965</v>
      </c>
      <c r="Z21" s="100"/>
      <c r="AA21" s="100">
        <v>0</v>
      </c>
      <c r="AB21" s="100"/>
      <c r="AC21" s="100">
        <v>0</v>
      </c>
      <c r="AD21" s="100"/>
      <c r="AE21" s="100">
        <v>0</v>
      </c>
      <c r="AF21" s="100"/>
      <c r="AG21" s="100">
        <v>0</v>
      </c>
      <c r="AH21" s="100"/>
      <c r="AI21" s="156">
        <f t="shared" si="1"/>
        <v>0</v>
      </c>
      <c r="AK21" s="29"/>
    </row>
    <row r="22" spans="1:38" ht="42.75" customHeight="1">
      <c r="A22" s="161" t="s">
        <v>60</v>
      </c>
      <c r="B22" s="161"/>
      <c r="C22" s="162" t="s">
        <v>42</v>
      </c>
      <c r="D22" s="162"/>
      <c r="E22" s="162" t="s">
        <v>42</v>
      </c>
      <c r="F22" s="162"/>
      <c r="G22" s="162" t="s">
        <v>61</v>
      </c>
      <c r="H22" s="162"/>
      <c r="I22" s="162" t="s">
        <v>62</v>
      </c>
      <c r="J22" s="162"/>
      <c r="K22" s="163">
        <v>23</v>
      </c>
      <c r="L22" s="147"/>
      <c r="M22" s="100">
        <v>500000</v>
      </c>
      <c r="N22" s="100"/>
      <c r="O22" s="100">
        <v>500000000000</v>
      </c>
      <c r="P22" s="100"/>
      <c r="Q22" s="100">
        <v>499728125000</v>
      </c>
      <c r="R22" s="100"/>
      <c r="S22" s="100">
        <v>0</v>
      </c>
      <c r="T22" s="100"/>
      <c r="U22" s="100">
        <v>0</v>
      </c>
      <c r="V22" s="100"/>
      <c r="W22" s="100">
        <v>-500000</v>
      </c>
      <c r="X22" s="100"/>
      <c r="Y22" s="100">
        <v>-502927243151</v>
      </c>
      <c r="Z22" s="100"/>
      <c r="AA22" s="100">
        <v>0</v>
      </c>
      <c r="AB22" s="100"/>
      <c r="AC22" s="100">
        <v>0</v>
      </c>
      <c r="AD22" s="100"/>
      <c r="AE22" s="100">
        <v>0</v>
      </c>
      <c r="AF22" s="100"/>
      <c r="AG22" s="100">
        <v>0</v>
      </c>
      <c r="AH22" s="100"/>
      <c r="AI22" s="156">
        <f t="shared" si="1"/>
        <v>0</v>
      </c>
      <c r="AK22" s="29"/>
    </row>
    <row r="23" spans="1:38" ht="42.75" customHeight="1" thickBot="1">
      <c r="A23" s="161" t="s">
        <v>67</v>
      </c>
      <c r="B23" s="161"/>
      <c r="C23" s="162" t="s">
        <v>42</v>
      </c>
      <c r="D23" s="162"/>
      <c r="E23" s="162" t="s">
        <v>42</v>
      </c>
      <c r="F23" s="162"/>
      <c r="G23" s="162" t="s">
        <v>269</v>
      </c>
      <c r="H23" s="162"/>
      <c r="I23" s="162" t="s">
        <v>270</v>
      </c>
      <c r="J23" s="162"/>
      <c r="K23" s="163">
        <v>18</v>
      </c>
      <c r="L23" s="147"/>
      <c r="M23" s="100">
        <v>2663100</v>
      </c>
      <c r="N23" s="100"/>
      <c r="O23" s="100">
        <v>4666536535300</v>
      </c>
      <c r="P23" s="100"/>
      <c r="Q23" s="100">
        <v>5319794427197</v>
      </c>
      <c r="R23" s="100"/>
      <c r="S23" s="100">
        <v>0</v>
      </c>
      <c r="T23" s="100"/>
      <c r="U23" s="100">
        <v>0</v>
      </c>
      <c r="V23" s="100"/>
      <c r="W23" s="100">
        <v>-2663100</v>
      </c>
      <c r="X23" s="100"/>
      <c r="Y23" s="100">
        <v>-5462506244099</v>
      </c>
      <c r="Z23" s="100"/>
      <c r="AA23" s="100">
        <v>0</v>
      </c>
      <c r="AB23" s="100"/>
      <c r="AC23" s="100">
        <v>0</v>
      </c>
      <c r="AD23" s="100"/>
      <c r="AE23" s="100">
        <v>0</v>
      </c>
      <c r="AF23" s="100"/>
      <c r="AG23" s="100">
        <v>0</v>
      </c>
      <c r="AH23" s="100"/>
      <c r="AI23" s="156">
        <f t="shared" si="1"/>
        <v>0</v>
      </c>
      <c r="AK23" s="29"/>
      <c r="AL23" s="86"/>
    </row>
    <row r="24" spans="1:38" ht="42.75" customHeight="1" thickBot="1">
      <c r="A24" s="161"/>
      <c r="B24" s="161"/>
      <c r="C24" s="162"/>
      <c r="D24" s="162"/>
      <c r="E24" s="162"/>
      <c r="F24" s="162"/>
      <c r="G24" s="162"/>
      <c r="H24" s="162"/>
      <c r="I24" s="162"/>
      <c r="J24" s="162"/>
      <c r="K24" s="147"/>
      <c r="L24" s="147"/>
      <c r="M24" s="149">
        <f>SUM(M9:M23)</f>
        <v>9336100</v>
      </c>
      <c r="N24" s="100"/>
      <c r="O24" s="149">
        <f>SUM(O9:O23)</f>
        <v>11339572249438</v>
      </c>
      <c r="P24" s="100"/>
      <c r="Q24" s="149">
        <f>SUM(Q9:Q23)</f>
        <v>11989891049151</v>
      </c>
      <c r="R24" s="100"/>
      <c r="S24" s="149">
        <f>SUM(S9:S23)</f>
        <v>13996286</v>
      </c>
      <c r="T24" s="100"/>
      <c r="U24" s="149">
        <f>SUM(U9:U23)</f>
        <v>14327556154457</v>
      </c>
      <c r="V24" s="100"/>
      <c r="W24" s="149">
        <f>SUM(W9:W23)</f>
        <v>-9382386</v>
      </c>
      <c r="X24" s="100"/>
      <c r="Y24" s="149">
        <f>SUM(Y9:Y23)</f>
        <v>-12401195437698</v>
      </c>
      <c r="Z24" s="100"/>
      <c r="AA24" s="149">
        <f>SUM(AA9:AA23)</f>
        <v>13950000</v>
      </c>
      <c r="AB24" s="100"/>
      <c r="AC24" s="100"/>
      <c r="AD24" s="100"/>
      <c r="AE24" s="149">
        <f>SUM(AE9:AE23)</f>
        <v>13997595200704</v>
      </c>
      <c r="AF24" s="100"/>
      <c r="AG24" s="149">
        <f>SUM(AG9:AG23)</f>
        <v>13989567779454</v>
      </c>
      <c r="AH24" s="100"/>
      <c r="AI24" s="164">
        <f>SUM(AI9:AI23)</f>
        <v>57.835260162077233</v>
      </c>
      <c r="AK24" s="29"/>
    </row>
    <row r="25" spans="1:38" ht="16.5" thickTop="1">
      <c r="A25" s="8" t="s">
        <v>31</v>
      </c>
      <c r="B25" s="8"/>
      <c r="C25" s="9"/>
      <c r="D25" s="9"/>
      <c r="E25" s="9"/>
      <c r="F25" s="9"/>
      <c r="G25" s="6"/>
      <c r="H25" s="6"/>
      <c r="I25" s="6"/>
      <c r="J25" s="6"/>
      <c r="K25" s="7"/>
      <c r="L25" s="7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8" ht="22.5"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8" ht="22.5"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</sheetData>
  <sortState xmlns:xlrd2="http://schemas.microsoft.com/office/spreadsheetml/2017/richdata2" ref="A15:AI23">
    <sortCondition descending="1" ref="AG15:AG23"/>
  </sortState>
  <mergeCells count="25">
    <mergeCell ref="AG7:AG8"/>
    <mergeCell ref="S6:Y6"/>
    <mergeCell ref="AA6:AI6"/>
    <mergeCell ref="C6:K6"/>
    <mergeCell ref="M6:Q6"/>
    <mergeCell ref="AI7:AI8"/>
    <mergeCell ref="AA7:AA8"/>
    <mergeCell ref="AE7:AE8"/>
    <mergeCell ref="AC7:AC8"/>
    <mergeCell ref="A1:AI1"/>
    <mergeCell ref="A2:AI2"/>
    <mergeCell ref="A3:AI3"/>
    <mergeCell ref="A4:AI4"/>
    <mergeCell ref="S7:U7"/>
    <mergeCell ref="W7:Y7"/>
    <mergeCell ref="Q7:Q8"/>
    <mergeCell ref="C7:C8"/>
    <mergeCell ref="E7:E8"/>
    <mergeCell ref="K7:K8"/>
    <mergeCell ref="I7:I8"/>
    <mergeCell ref="G7:G8"/>
    <mergeCell ref="C5:AI5"/>
    <mergeCell ref="A7:A8"/>
    <mergeCell ref="M7:M8"/>
    <mergeCell ref="O7:O8"/>
  </mergeCells>
  <pageMargins left="0.7" right="0.7" top="0.75" bottom="0.75" header="0.3" footer="0.3"/>
  <pageSetup paperSize="9" scale="34" fitToHeight="0" orientation="landscape" horizontalDpi="4294967295" verticalDpi="4294967295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sheetPr codeName="Sheet6">
    <pageSetUpPr fitToPage="1"/>
  </sheetPr>
  <dimension ref="A1:I23"/>
  <sheetViews>
    <sheetView rightToLeft="1" view="pageBreakPreview" zoomScale="71" zoomScaleNormal="100" zoomScaleSheetLayoutView="71" workbookViewId="0">
      <selection activeCell="L13" sqref="K13:L13"/>
    </sheetView>
  </sheetViews>
  <sheetFormatPr defaultRowHeight="18"/>
  <cols>
    <col min="1" max="1" width="62.42578125" customWidth="1"/>
    <col min="2" max="2" width="1.42578125" customWidth="1"/>
    <col min="3" max="3" width="43" customWidth="1"/>
    <col min="4" max="4" width="1.42578125" customWidth="1"/>
    <col min="5" max="5" width="42" customWidth="1"/>
    <col min="6" max="6" width="1.42578125" customWidth="1"/>
    <col min="7" max="7" width="40.85546875" customWidth="1"/>
    <col min="8" max="8" width="1.42578125" customWidth="1"/>
    <col min="9" max="9" width="41.5703125" customWidth="1"/>
    <col min="10" max="10" width="1.42578125" customWidth="1"/>
  </cols>
  <sheetData>
    <row r="1" spans="1:9" ht="38.2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</row>
    <row r="2" spans="1:9" ht="38.25" customHeight="1">
      <c r="A2" s="198" t="s">
        <v>2</v>
      </c>
      <c r="B2" s="198"/>
      <c r="C2" s="198"/>
      <c r="D2" s="198"/>
      <c r="E2" s="198"/>
      <c r="F2" s="198"/>
      <c r="G2" s="198"/>
      <c r="H2" s="198"/>
      <c r="I2" s="198"/>
    </row>
    <row r="3" spans="1:9" ht="38.25" customHeight="1">
      <c r="A3" s="198" t="str">
        <f>' سهام'!A3</f>
        <v>به تاریخ 31 اردیبهشت 1405</v>
      </c>
      <c r="B3" s="198"/>
      <c r="C3" s="198"/>
      <c r="D3" s="198"/>
      <c r="E3" s="198"/>
      <c r="F3" s="198"/>
      <c r="G3" s="198"/>
      <c r="H3" s="198"/>
      <c r="I3" s="198"/>
    </row>
    <row r="4" spans="1:9" ht="38.25" customHeight="1">
      <c r="A4" s="42"/>
      <c r="B4" s="42"/>
      <c r="C4" s="42"/>
      <c r="D4" s="42"/>
      <c r="E4" s="42"/>
      <c r="F4" s="42"/>
      <c r="G4" s="42"/>
      <c r="H4" s="42"/>
      <c r="I4" s="42"/>
    </row>
    <row r="5" spans="1:9" ht="39" customHeight="1">
      <c r="A5" s="221" t="s">
        <v>71</v>
      </c>
      <c r="B5" s="221"/>
      <c r="C5" s="221"/>
      <c r="D5" s="221"/>
      <c r="E5" s="221"/>
      <c r="F5" s="221"/>
      <c r="G5" s="221"/>
      <c r="H5" s="221"/>
      <c r="I5" s="221"/>
    </row>
    <row r="6" spans="1:9" ht="39" customHeight="1">
      <c r="A6" s="221" t="s">
        <v>72</v>
      </c>
      <c r="B6" s="221"/>
      <c r="C6" s="221"/>
      <c r="D6" s="221"/>
      <c r="E6" s="221"/>
      <c r="F6" s="221"/>
      <c r="G6" s="221"/>
      <c r="H6" s="221"/>
      <c r="I6" s="221"/>
    </row>
    <row r="7" spans="1:9" ht="39.75" customHeight="1">
      <c r="A7" s="43"/>
      <c r="B7" s="43"/>
      <c r="C7" s="220" t="s">
        <v>157</v>
      </c>
      <c r="D7" s="220"/>
      <c r="E7" s="220"/>
      <c r="F7" s="220"/>
      <c r="G7" s="220"/>
      <c r="H7" s="220"/>
      <c r="I7" s="220"/>
    </row>
    <row r="8" spans="1:9" ht="39.75" customHeight="1" thickBot="1">
      <c r="A8" s="44"/>
      <c r="B8" s="44"/>
      <c r="C8" s="185" t="s">
        <v>370</v>
      </c>
      <c r="D8" s="185"/>
      <c r="E8" s="185"/>
      <c r="F8" s="185"/>
      <c r="G8" s="185"/>
      <c r="H8" s="185"/>
      <c r="I8" s="185"/>
    </row>
    <row r="9" spans="1:9" ht="26.25" customHeight="1">
      <c r="A9" s="214" t="s">
        <v>73</v>
      </c>
      <c r="B9" s="81"/>
      <c r="C9" s="216" t="s">
        <v>6</v>
      </c>
      <c r="D9" s="80"/>
      <c r="E9" s="218" t="s">
        <v>391</v>
      </c>
      <c r="F9" s="160"/>
      <c r="G9" s="218" t="s">
        <v>74</v>
      </c>
      <c r="H9" s="160"/>
      <c r="I9" s="218" t="s">
        <v>75</v>
      </c>
    </row>
    <row r="10" spans="1:9" ht="30.75" thickBot="1">
      <c r="A10" s="215"/>
      <c r="B10" s="81"/>
      <c r="C10" s="217"/>
      <c r="D10" s="80"/>
      <c r="E10" s="219"/>
      <c r="F10" s="160"/>
      <c r="G10" s="219"/>
      <c r="H10" s="160"/>
      <c r="I10" s="219"/>
    </row>
    <row r="11" spans="1:9" ht="37.5" customHeight="1">
      <c r="A11" s="104" t="s">
        <v>18</v>
      </c>
      <c r="B11" s="23"/>
      <c r="C11" s="100">
        <v>239664626</v>
      </c>
      <c r="D11" s="100"/>
      <c r="E11" s="100">
        <v>2610.07751938</v>
      </c>
      <c r="F11" s="100"/>
      <c r="G11" s="100">
        <v>1566</v>
      </c>
      <c r="H11" s="100"/>
      <c r="I11" s="100">
        <f>Table5[[#This Row],[2433600]]*Table5[[#This Row],[Column4]]</f>
        <v>375314804316</v>
      </c>
    </row>
    <row r="12" spans="1:9" ht="37.5" customHeight="1">
      <c r="A12" s="104" t="s">
        <v>314</v>
      </c>
      <c r="B12" s="23"/>
      <c r="C12" s="100">
        <v>38736793</v>
      </c>
      <c r="D12" s="100"/>
      <c r="E12" s="100">
        <v>13580</v>
      </c>
      <c r="F12" s="100"/>
      <c r="G12" s="100">
        <v>10864</v>
      </c>
      <c r="H12" s="100"/>
      <c r="I12" s="100">
        <f>Table5[[#This Row],[2433600]]*Table5[[#This Row],[Column4]]</f>
        <v>420836519152</v>
      </c>
    </row>
    <row r="13" spans="1:9" ht="37.5" customHeight="1">
      <c r="A13" s="104" t="s">
        <v>264</v>
      </c>
      <c r="B13" s="23"/>
      <c r="C13" s="100">
        <v>11489738</v>
      </c>
      <c r="D13" s="100"/>
      <c r="E13" s="100">
        <v>27010</v>
      </c>
      <c r="F13" s="100"/>
      <c r="G13" s="100">
        <v>21608</v>
      </c>
      <c r="H13" s="100"/>
      <c r="I13" s="100">
        <f>Table5[[#This Row],[2433600]]*Table5[[#This Row],[Column4]]</f>
        <v>248270258704</v>
      </c>
    </row>
    <row r="14" spans="1:9" ht="37.5" customHeight="1">
      <c r="A14" s="104" t="s">
        <v>265</v>
      </c>
      <c r="B14" s="23"/>
      <c r="C14" s="100">
        <v>12279141</v>
      </c>
      <c r="D14" s="100"/>
      <c r="E14" s="100">
        <v>10500</v>
      </c>
      <c r="F14" s="100"/>
      <c r="G14" s="100">
        <v>8400</v>
      </c>
      <c r="H14" s="100"/>
      <c r="I14" s="100">
        <f>Table5[[#This Row],[2433600]]*Table5[[#This Row],[Column4]]</f>
        <v>103144784400</v>
      </c>
    </row>
    <row r="15" spans="1:9" ht="37.5" customHeight="1">
      <c r="A15" s="104" t="s">
        <v>318</v>
      </c>
      <c r="B15" s="23"/>
      <c r="C15" s="100">
        <v>5010500</v>
      </c>
      <c r="D15" s="100"/>
      <c r="E15" s="100">
        <v>60730</v>
      </c>
      <c r="F15" s="100"/>
      <c r="G15" s="100">
        <v>48584</v>
      </c>
      <c r="H15" s="100"/>
      <c r="I15" s="100">
        <f>Table5[[#This Row],[2433600]]*Table5[[#This Row],[Column4]]</f>
        <v>243430132000</v>
      </c>
    </row>
    <row r="16" spans="1:9" ht="37.5" customHeight="1">
      <c r="A16" s="104" t="s">
        <v>266</v>
      </c>
      <c r="B16" s="23"/>
      <c r="C16" s="100">
        <v>10721881</v>
      </c>
      <c r="D16" s="100"/>
      <c r="E16" s="100">
        <v>18970</v>
      </c>
      <c r="F16" s="100"/>
      <c r="G16" s="100">
        <v>15176</v>
      </c>
      <c r="H16" s="100"/>
      <c r="I16" s="100">
        <f>Table5[[#This Row],[2433600]]*Table5[[#This Row],[Column4]]</f>
        <v>162715266056</v>
      </c>
    </row>
    <row r="17" spans="1:9" ht="37.5" customHeight="1">
      <c r="A17" s="104" t="s">
        <v>315</v>
      </c>
      <c r="B17" s="23"/>
      <c r="C17" s="100">
        <v>54901007</v>
      </c>
      <c r="D17" s="100"/>
      <c r="E17" s="100">
        <v>13031.998438585</v>
      </c>
      <c r="F17" s="100"/>
      <c r="G17" s="100">
        <v>10426</v>
      </c>
      <c r="H17" s="100"/>
      <c r="I17" s="100">
        <f>Table5[[#This Row],[2433600]]*Table5[[#This Row],[Column4]]</f>
        <v>572397898982</v>
      </c>
    </row>
    <row r="18" spans="1:9" ht="37.5" customHeight="1">
      <c r="A18" s="104" t="s">
        <v>320</v>
      </c>
      <c r="B18" s="23"/>
      <c r="C18" s="100">
        <v>18101872</v>
      </c>
      <c r="D18" s="100"/>
      <c r="E18" s="100">
        <v>2914</v>
      </c>
      <c r="F18" s="100"/>
      <c r="G18" s="100">
        <v>2332</v>
      </c>
      <c r="H18" s="100"/>
      <c r="I18" s="100">
        <f>Table5[[#This Row],[2433600]]*Table5[[#This Row],[Column4]]</f>
        <v>42213565504</v>
      </c>
    </row>
    <row r="19" spans="1:9" ht="37.5" customHeight="1">
      <c r="A19" s="104" t="s">
        <v>56</v>
      </c>
      <c r="B19" s="23"/>
      <c r="C19" s="100">
        <v>1000000</v>
      </c>
      <c r="D19" s="100"/>
      <c r="E19" s="100">
        <v>1000000</v>
      </c>
      <c r="F19" s="100"/>
      <c r="G19" s="100">
        <v>1000000</v>
      </c>
      <c r="H19" s="100"/>
      <c r="I19" s="100">
        <f>Table5[[#This Row],[2433600]]*Table5[[#This Row],[Column4]]</f>
        <v>1000000000000</v>
      </c>
    </row>
    <row r="20" spans="1:9" ht="37.5" customHeight="1">
      <c r="A20" s="104" t="s">
        <v>378</v>
      </c>
      <c r="B20" s="23"/>
      <c r="C20" s="100">
        <v>4750000</v>
      </c>
      <c r="D20" s="100"/>
      <c r="E20" s="100">
        <v>1000000</v>
      </c>
      <c r="F20" s="100"/>
      <c r="G20" s="100">
        <v>1000000</v>
      </c>
      <c r="H20" s="100"/>
      <c r="I20" s="100">
        <f>Table5[[#This Row],[2433600]]*Table5[[#This Row],[Column4]]</f>
        <v>4750000000000</v>
      </c>
    </row>
    <row r="21" spans="1:9" ht="37.5" customHeight="1" thickBot="1">
      <c r="A21" s="104" t="s">
        <v>41</v>
      </c>
      <c r="B21" s="23"/>
      <c r="C21" s="101">
        <v>200000</v>
      </c>
      <c r="D21" s="100"/>
      <c r="E21" s="100">
        <v>965675</v>
      </c>
      <c r="F21" s="100"/>
      <c r="G21" s="100">
        <v>1000000</v>
      </c>
      <c r="H21" s="100"/>
      <c r="I21" s="101">
        <f>Table5[[#This Row],[2433600]]*Table5[[#This Row],[Column4]]</f>
        <v>200000000000</v>
      </c>
    </row>
    <row r="22" spans="1:9" ht="39.75" customHeight="1" thickBot="1">
      <c r="A22" s="45" t="s">
        <v>31</v>
      </c>
      <c r="B22" s="39"/>
      <c r="C22" s="98">
        <f>SUBTOTAL(109,Table5[[#All],[2433600]])</f>
        <v>396855558</v>
      </c>
      <c r="D22" s="20"/>
      <c r="E22" s="143"/>
      <c r="F22" s="143"/>
      <c r="G22" s="143"/>
      <c r="H22" s="143"/>
      <c r="I22" s="144">
        <f>SUBTOTAL(109,Table5[[#All],[4315491753704.0000]])</f>
        <v>8118323229114</v>
      </c>
    </row>
    <row r="23" spans="1:9" ht="18.75" thickTop="1">
      <c r="A23" s="44"/>
      <c r="B23" s="44"/>
      <c r="C23" s="44"/>
      <c r="D23" s="44"/>
      <c r="E23" s="46"/>
      <c r="F23" s="46"/>
      <c r="G23" s="44"/>
      <c r="H23" s="44"/>
      <c r="I23" s="47"/>
    </row>
  </sheetData>
  <mergeCells count="12">
    <mergeCell ref="C7:I7"/>
    <mergeCell ref="C8:I8"/>
    <mergeCell ref="A6:I6"/>
    <mergeCell ref="A1:I1"/>
    <mergeCell ref="A2:I2"/>
    <mergeCell ref="A3:I3"/>
    <mergeCell ref="A5:I5"/>
    <mergeCell ref="A9:A10"/>
    <mergeCell ref="C9:C10"/>
    <mergeCell ref="E9:E10"/>
    <mergeCell ref="G9:G10"/>
    <mergeCell ref="I9:I10"/>
  </mergeCells>
  <pageMargins left="0.7" right="0.7" top="0.75" bottom="0.75" header="0.3" footer="0.3"/>
  <pageSetup paperSize="9" scale="60" fitToHeight="0" orientation="landscape" r:id="rId1"/>
  <headerFooter differentOddEven="1" differentFirst="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21"/>
  <sheetViews>
    <sheetView rightToLeft="1" view="pageBreakPreview" topLeftCell="A10" zoomScale="73" zoomScaleNormal="73" zoomScaleSheetLayoutView="73" workbookViewId="0">
      <selection activeCell="A18" sqref="A18"/>
    </sheetView>
  </sheetViews>
  <sheetFormatPr defaultColWidth="9" defaultRowHeight="15.75"/>
  <cols>
    <col min="1" max="1" width="33.5703125" style="18" customWidth="1"/>
    <col min="2" max="2" width="1.42578125" style="18" customWidth="1"/>
    <col min="3" max="3" width="34.42578125" style="18" customWidth="1"/>
    <col min="4" max="4" width="1.42578125" style="18" customWidth="1"/>
    <col min="5" max="5" width="30.28515625" style="18" customWidth="1"/>
    <col min="6" max="6" width="1.42578125" style="18" customWidth="1"/>
    <col min="7" max="7" width="31.85546875" style="18" customWidth="1"/>
    <col min="8" max="8" width="1.42578125" style="18" customWidth="1"/>
    <col min="9" max="9" width="32.42578125" style="18" customWidth="1"/>
    <col min="10" max="10" width="1.42578125" style="5" customWidth="1"/>
    <col min="11" max="11" width="24.28515625" style="5" customWidth="1"/>
    <col min="12" max="12" width="1.42578125" style="1" customWidth="1"/>
    <col min="13" max="13" width="22.5703125" style="1" hidden="1" customWidth="1"/>
    <col min="14" max="16384" width="9" style="1"/>
  </cols>
  <sheetData>
    <row r="1" spans="1:13" ht="39" customHeight="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3" ht="39" customHeight="1">
      <c r="A2" s="197" t="s">
        <v>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3" ht="39" customHeight="1">
      <c r="A3" s="198" t="str">
        <f>' سهام'!A3</f>
        <v>به تاریخ 31 اردیبهشت 1405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3" ht="39" customHeight="1">
      <c r="A4" s="37"/>
      <c r="B4" s="37"/>
      <c r="C4" s="37"/>
      <c r="D4" s="37"/>
      <c r="E4" s="37"/>
      <c r="F4" s="37"/>
      <c r="G4" s="37"/>
      <c r="H4" s="37"/>
      <c r="I4" s="37"/>
      <c r="J4" s="36"/>
      <c r="K4" s="36"/>
    </row>
    <row r="5" spans="1:13" ht="39" customHeight="1">
      <c r="A5" s="199" t="s">
        <v>167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3" ht="39" customHeight="1">
      <c r="A6" s="38"/>
      <c r="B6" s="38"/>
      <c r="C6" s="222" t="s">
        <v>157</v>
      </c>
      <c r="D6" s="222"/>
      <c r="E6" s="222"/>
      <c r="F6" s="222"/>
      <c r="G6" s="222"/>
      <c r="H6" s="222"/>
      <c r="I6" s="222"/>
      <c r="J6" s="222"/>
      <c r="K6" s="222"/>
    </row>
    <row r="7" spans="1:13" ht="39" customHeight="1" thickBot="1">
      <c r="A7" s="81"/>
      <c r="B7" s="81"/>
      <c r="C7" s="132" t="s">
        <v>369</v>
      </c>
      <c r="D7" s="133"/>
      <c r="E7" s="210" t="s">
        <v>4</v>
      </c>
      <c r="F7" s="210"/>
      <c r="G7" s="210"/>
      <c r="H7" s="159"/>
      <c r="I7" s="211" t="s">
        <v>370</v>
      </c>
      <c r="J7" s="211"/>
      <c r="K7" s="211"/>
    </row>
    <row r="8" spans="1:13" ht="63" customHeight="1" thickBot="1">
      <c r="A8" s="129" t="s">
        <v>76</v>
      </c>
      <c r="B8" s="81"/>
      <c r="C8" s="152" t="s">
        <v>77</v>
      </c>
      <c r="D8" s="81"/>
      <c r="E8" s="83" t="s">
        <v>78</v>
      </c>
      <c r="F8" s="80"/>
      <c r="G8" s="83" t="s">
        <v>79</v>
      </c>
      <c r="H8" s="80"/>
      <c r="I8" s="129" t="s">
        <v>77</v>
      </c>
      <c r="J8" s="153"/>
      <c r="K8" s="154" t="s">
        <v>412</v>
      </c>
    </row>
    <row r="9" spans="1:13" ht="39" customHeight="1">
      <c r="A9" s="104" t="s">
        <v>336</v>
      </c>
      <c r="B9" s="104"/>
      <c r="C9" s="100">
        <v>948008917183</v>
      </c>
      <c r="D9" s="100"/>
      <c r="E9" s="100">
        <v>5996928312023</v>
      </c>
      <c r="F9" s="100"/>
      <c r="G9" s="100">
        <v>-6026358432576</v>
      </c>
      <c r="H9" s="100"/>
      <c r="I9" s="100">
        <f>C9+E9+G9</f>
        <v>918578796630</v>
      </c>
      <c r="J9" s="147"/>
      <c r="K9" s="147">
        <v>3.79</v>
      </c>
      <c r="M9" s="21">
        <f>' سهام'!AA10</f>
        <v>24188648482344</v>
      </c>
    </row>
    <row r="10" spans="1:13" ht="39" customHeight="1">
      <c r="A10" s="104" t="s">
        <v>337</v>
      </c>
      <c r="B10" s="104"/>
      <c r="C10" s="100">
        <v>800006074725</v>
      </c>
      <c r="D10" s="100"/>
      <c r="E10" s="100">
        <v>587402762845</v>
      </c>
      <c r="F10" s="100"/>
      <c r="G10" s="100">
        <v>-304401755000</v>
      </c>
      <c r="H10" s="100"/>
      <c r="I10" s="100">
        <f>C10+E10+G10</f>
        <v>1083007082570</v>
      </c>
      <c r="J10" s="147"/>
      <c r="K10" s="147">
        <f t="shared" ref="K10:K15" si="0">I10/$M$9*100</f>
        <v>4.4773360667939697</v>
      </c>
    </row>
    <row r="11" spans="1:13" ht="39" customHeight="1">
      <c r="A11" s="104" t="s">
        <v>332</v>
      </c>
      <c r="B11" s="104"/>
      <c r="C11" s="100">
        <v>111976799243</v>
      </c>
      <c r="D11" s="100"/>
      <c r="E11" s="100">
        <v>119997260841</v>
      </c>
      <c r="F11" s="100"/>
      <c r="G11" s="100">
        <v>-231748717573</v>
      </c>
      <c r="H11" s="100"/>
      <c r="I11" s="100">
        <f t="shared" ref="I11:I15" si="1">C11+E11+G11</f>
        <v>225342511</v>
      </c>
      <c r="J11" s="147"/>
      <c r="K11" s="147">
        <f t="shared" si="0"/>
        <v>9.3160438940804839E-4</v>
      </c>
    </row>
    <row r="12" spans="1:13" ht="39" customHeight="1">
      <c r="A12" s="104" t="s">
        <v>338</v>
      </c>
      <c r="B12" s="104"/>
      <c r="C12" s="100">
        <v>116291960</v>
      </c>
      <c r="D12" s="100"/>
      <c r="E12" s="100">
        <v>493811</v>
      </c>
      <c r="F12" s="100"/>
      <c r="G12" s="100">
        <v>-630000</v>
      </c>
      <c r="H12" s="100"/>
      <c r="I12" s="100">
        <f t="shared" ref="I12:I13" si="2">C12+E12+G12</f>
        <v>116155771</v>
      </c>
      <c r="J12" s="147"/>
      <c r="K12" s="147">
        <f t="shared" si="0"/>
        <v>4.8020777632444198E-4</v>
      </c>
    </row>
    <row r="13" spans="1:13" ht="39" customHeight="1">
      <c r="A13" s="104" t="s">
        <v>333</v>
      </c>
      <c r="B13" s="104"/>
      <c r="C13" s="100">
        <v>55955401</v>
      </c>
      <c r="D13" s="100"/>
      <c r="E13" s="100">
        <v>234675</v>
      </c>
      <c r="F13" s="100"/>
      <c r="G13" s="100">
        <v>-693000</v>
      </c>
      <c r="H13" s="100"/>
      <c r="I13" s="100">
        <f t="shared" si="2"/>
        <v>55497076</v>
      </c>
      <c r="J13" s="147"/>
      <c r="K13" s="147">
        <f t="shared" si="0"/>
        <v>2.2943438134011054E-4</v>
      </c>
    </row>
    <row r="14" spans="1:13" ht="39" customHeight="1">
      <c r="A14" s="104" t="s">
        <v>335</v>
      </c>
      <c r="B14" s="104"/>
      <c r="C14" s="100">
        <v>9610619</v>
      </c>
      <c r="D14" s="100"/>
      <c r="E14" s="100">
        <v>2040228</v>
      </c>
      <c r="F14" s="100"/>
      <c r="G14" s="100">
        <v>-730000</v>
      </c>
      <c r="H14" s="100"/>
      <c r="I14" s="100">
        <f t="shared" si="1"/>
        <v>10920847</v>
      </c>
      <c r="J14" s="147"/>
      <c r="K14" s="147">
        <f t="shared" si="0"/>
        <v>4.5148644861127505E-5</v>
      </c>
    </row>
    <row r="15" spans="1:13" ht="39" customHeight="1" thickBot="1">
      <c r="A15" s="104" t="s">
        <v>334</v>
      </c>
      <c r="B15" s="104"/>
      <c r="C15" s="101">
        <v>14909</v>
      </c>
      <c r="D15" s="100"/>
      <c r="E15" s="101">
        <v>10000000</v>
      </c>
      <c r="F15" s="100"/>
      <c r="G15" s="101">
        <v>-10014909</v>
      </c>
      <c r="H15" s="100"/>
      <c r="I15" s="100">
        <f t="shared" si="1"/>
        <v>0</v>
      </c>
      <c r="J15" s="147"/>
      <c r="K15" s="148">
        <f t="shared" si="0"/>
        <v>0</v>
      </c>
    </row>
    <row r="16" spans="1:13" ht="39" customHeight="1" thickBot="1">
      <c r="A16" s="23"/>
      <c r="B16" s="23"/>
      <c r="C16" s="105">
        <f>SUM(C9:C15)</f>
        <v>1860173664040</v>
      </c>
      <c r="D16" s="20"/>
      <c r="E16" s="105">
        <f>SUM(E9:E15)</f>
        <v>6704341104423</v>
      </c>
      <c r="F16" s="20"/>
      <c r="G16" s="105">
        <f>SUM(G9:G15)</f>
        <v>-6562520973058</v>
      </c>
      <c r="H16" s="20"/>
      <c r="I16" s="105">
        <f>SUM(I9:I15)</f>
        <v>2001993795405</v>
      </c>
      <c r="J16" s="150"/>
      <c r="K16" s="151">
        <f>SUM(K9:K15)</f>
        <v>8.2690224619859034</v>
      </c>
    </row>
    <row r="17" spans="1:11" ht="16.5" thickTop="1">
      <c r="A17" s="39" t="s">
        <v>31</v>
      </c>
      <c r="B17" s="39"/>
      <c r="C17" s="34"/>
      <c r="D17" s="34"/>
      <c r="E17" s="40"/>
      <c r="F17" s="40"/>
      <c r="G17" s="40"/>
      <c r="H17" s="34"/>
      <c r="I17" s="34"/>
      <c r="J17" s="7"/>
      <c r="K17" s="4"/>
    </row>
    <row r="18" spans="1:11" ht="22.5" hidden="1">
      <c r="C18" s="21">
        <v>1860173664040</v>
      </c>
      <c r="D18" s="21"/>
      <c r="E18" s="21">
        <v>-6421341104423</v>
      </c>
      <c r="F18" s="21"/>
      <c r="G18" s="21">
        <v>-6422520973058</v>
      </c>
      <c r="H18" s="21"/>
      <c r="I18" s="21">
        <v>2001993795405</v>
      </c>
      <c r="K18" s="15">
        <v>8.27</v>
      </c>
    </row>
    <row r="19" spans="1:11" ht="22.5" hidden="1">
      <c r="C19" s="21">
        <f>C18-C16</f>
        <v>0</v>
      </c>
      <c r="D19" s="21"/>
      <c r="E19" s="21"/>
      <c r="F19" s="21"/>
      <c r="G19" s="21"/>
      <c r="H19" s="21"/>
      <c r="I19" s="21">
        <f>I18-I16</f>
        <v>0</v>
      </c>
      <c r="K19" s="15">
        <f>K18-K16</f>
        <v>9.7753801409616869E-4</v>
      </c>
    </row>
    <row r="20" spans="1:11" ht="22.5">
      <c r="C20" s="21"/>
      <c r="D20" s="21"/>
      <c r="E20" s="21"/>
      <c r="F20" s="21"/>
      <c r="G20" s="21"/>
      <c r="H20" s="21"/>
      <c r="I20" s="21"/>
    </row>
    <row r="21" spans="1:11" ht="31.5">
      <c r="C21" s="21"/>
      <c r="D21" s="21"/>
      <c r="E21" s="21"/>
      <c r="F21" s="21"/>
      <c r="G21" s="21"/>
      <c r="H21" s="21"/>
      <c r="I21" s="41"/>
      <c r="K21" s="15"/>
    </row>
  </sheetData>
  <sortState xmlns:xlrd2="http://schemas.microsoft.com/office/spreadsheetml/2017/richdata2" ref="A9:K15">
    <sortCondition descending="1" ref="I9:I15"/>
  </sortState>
  <mergeCells count="7">
    <mergeCell ref="E7:G7"/>
    <mergeCell ref="I7:K7"/>
    <mergeCell ref="A1:K1"/>
    <mergeCell ref="A2:K2"/>
    <mergeCell ref="A3:K3"/>
    <mergeCell ref="A5:K5"/>
    <mergeCell ref="C6:K6"/>
  </mergeCells>
  <pageMargins left="0.7" right="0.7" top="0.75" bottom="0.75" header="0.3" footer="0.3"/>
  <pageSetup paperSize="9" scale="65" orientation="landscape" horizontalDpi="4294967295" verticalDpi="4294967295" r:id="rId1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W16"/>
  <sheetViews>
    <sheetView rightToLeft="1" view="pageBreakPreview" zoomScale="60" zoomScaleNormal="106" workbookViewId="0">
      <selection activeCell="A14" sqref="A14:XFD15"/>
    </sheetView>
  </sheetViews>
  <sheetFormatPr defaultColWidth="9" defaultRowHeight="18"/>
  <cols>
    <col min="1" max="1" width="119.42578125" style="53" bestFit="1" customWidth="1"/>
    <col min="2" max="2" width="1.42578125" style="53" customWidth="1"/>
    <col min="3" max="3" width="19.140625" style="48" customWidth="1"/>
    <col min="4" max="4" width="1.42578125" style="48" customWidth="1"/>
    <col min="5" max="5" width="30.28515625" style="48" customWidth="1"/>
    <col min="6" max="6" width="1.42578125" style="48" customWidth="1"/>
    <col min="7" max="7" width="31.42578125" style="48" customWidth="1"/>
    <col min="8" max="8" width="1.42578125" style="48" customWidth="1"/>
    <col min="9" max="9" width="32.7109375" style="48" customWidth="1"/>
    <col min="10" max="10" width="1.42578125" style="49" customWidth="1"/>
    <col min="11" max="11" width="17.5703125" style="49" hidden="1" customWidth="1"/>
    <col min="12" max="23" width="13" style="49" customWidth="1"/>
    <col min="24" max="24" width="9" style="49" customWidth="1"/>
    <col min="25" max="16384" width="9" style="49"/>
  </cols>
  <sheetData>
    <row r="1" spans="1:23" ht="39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</row>
    <row r="2" spans="1:23" ht="39" customHeight="1">
      <c r="A2" s="198" t="s">
        <v>80</v>
      </c>
      <c r="B2" s="198"/>
      <c r="C2" s="198"/>
      <c r="D2" s="198"/>
      <c r="E2" s="198"/>
      <c r="F2" s="198"/>
      <c r="G2" s="198"/>
      <c r="H2" s="198"/>
      <c r="I2" s="198"/>
    </row>
    <row r="3" spans="1:23" ht="39" customHeight="1">
      <c r="A3" s="198" t="s">
        <v>372</v>
      </c>
      <c r="B3" s="198"/>
      <c r="C3" s="198"/>
      <c r="D3" s="198"/>
      <c r="E3" s="198"/>
      <c r="F3" s="198"/>
      <c r="G3" s="198"/>
      <c r="H3" s="198"/>
      <c r="I3" s="198"/>
    </row>
    <row r="4" spans="1:23" ht="39" customHeight="1">
      <c r="A4" s="42"/>
      <c r="B4" s="42"/>
      <c r="C4" s="42"/>
      <c r="D4" s="42"/>
      <c r="E4" s="42"/>
      <c r="F4" s="42"/>
      <c r="G4" s="42"/>
      <c r="H4" s="42"/>
      <c r="I4" s="42"/>
    </row>
    <row r="5" spans="1:23" ht="39" customHeight="1">
      <c r="A5" s="221" t="s">
        <v>170</v>
      </c>
      <c r="B5" s="221"/>
      <c r="C5" s="221"/>
      <c r="D5" s="221"/>
      <c r="E5" s="221"/>
      <c r="F5" s="221"/>
      <c r="G5" s="221"/>
      <c r="H5" s="221"/>
      <c r="I5" s="221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39" customHeight="1">
      <c r="A6" s="35"/>
      <c r="B6" s="35"/>
      <c r="C6" s="220" t="s">
        <v>157</v>
      </c>
      <c r="D6" s="220"/>
      <c r="E6" s="220"/>
      <c r="F6" s="220"/>
      <c r="G6" s="220"/>
      <c r="H6" s="220"/>
      <c r="I6" s="22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3" ht="39" customHeight="1" thickBot="1">
      <c r="A7" s="114" t="s">
        <v>81</v>
      </c>
      <c r="B7" s="37"/>
      <c r="C7" s="114" t="s">
        <v>82</v>
      </c>
      <c r="D7" s="37"/>
      <c r="E7" s="114" t="s">
        <v>77</v>
      </c>
      <c r="F7" s="37"/>
      <c r="G7" s="114" t="s">
        <v>83</v>
      </c>
      <c r="H7" s="37"/>
      <c r="I7" s="114" t="s">
        <v>84</v>
      </c>
    </row>
    <row r="8" spans="1:23" ht="39" customHeight="1">
      <c r="A8" s="104" t="s">
        <v>168</v>
      </c>
      <c r="B8" s="21"/>
      <c r="C8" s="155" t="s">
        <v>171</v>
      </c>
      <c r="D8" s="100"/>
      <c r="E8" s="100">
        <f>'درآمد سرمایه گذاری در سهام'!S303</f>
        <v>-249950709447</v>
      </c>
      <c r="F8" s="100"/>
      <c r="G8" s="156">
        <f>E8/$E$12*100</f>
        <v>-11.051518407216184</v>
      </c>
      <c r="H8" s="156"/>
      <c r="I8" s="156">
        <f>E8/$K$8*100</f>
        <v>-1.0368671441057977</v>
      </c>
      <c r="K8" s="49">
        <v>24106339068402</v>
      </c>
    </row>
    <row r="9" spans="1:23" ht="39" customHeight="1">
      <c r="A9" s="104" t="s">
        <v>86</v>
      </c>
      <c r="B9" s="21"/>
      <c r="C9" s="155" t="s">
        <v>85</v>
      </c>
      <c r="D9" s="100"/>
      <c r="E9" s="100">
        <f>'درآمد سرمایه گذاری در اوراق بها'!S30</f>
        <v>2128322439667</v>
      </c>
      <c r="F9" s="100"/>
      <c r="G9" s="156">
        <f>E9/$E$12*100</f>
        <v>94.103332094996844</v>
      </c>
      <c r="H9" s="156"/>
      <c r="I9" s="156">
        <f>E9/$K$8*100</f>
        <v>8.8288911627263769</v>
      </c>
    </row>
    <row r="10" spans="1:23" ht="39" customHeight="1">
      <c r="A10" s="104" t="s">
        <v>169</v>
      </c>
      <c r="B10" s="21"/>
      <c r="C10" s="155" t="s">
        <v>172</v>
      </c>
      <c r="D10" s="100"/>
      <c r="E10" s="100">
        <f>'درآمد سپرده بانکی'!G17</f>
        <v>352927741415</v>
      </c>
      <c r="F10" s="100"/>
      <c r="G10" s="156">
        <f>E10/$E$12*100</f>
        <v>15.604626365312042</v>
      </c>
      <c r="H10" s="156"/>
      <c r="I10" s="156">
        <f>E10/$K$8*100</f>
        <v>1.4640453716906732</v>
      </c>
    </row>
    <row r="11" spans="1:23" ht="39" customHeight="1" thickBot="1">
      <c r="A11" s="104" t="s">
        <v>87</v>
      </c>
      <c r="B11" s="21"/>
      <c r="C11" s="155" t="s">
        <v>173</v>
      </c>
      <c r="D11" s="100"/>
      <c r="E11" s="101">
        <f>'سایر درآمدها'!E12</f>
        <v>30387115104</v>
      </c>
      <c r="F11" s="100"/>
      <c r="G11" s="156">
        <f>E11/$E$12*100</f>
        <v>1.3435599469072985</v>
      </c>
      <c r="H11" s="156"/>
      <c r="I11" s="156">
        <f>E11/$K$8*100</f>
        <v>0.12605445819780528</v>
      </c>
    </row>
    <row r="12" spans="1:23" ht="39" customHeight="1" thickBot="1">
      <c r="A12" s="23"/>
      <c r="B12" s="21"/>
      <c r="C12" s="100"/>
      <c r="D12" s="100"/>
      <c r="E12" s="105">
        <f>SUM(E8:E11)</f>
        <v>2261686586739</v>
      </c>
      <c r="F12" s="20"/>
      <c r="G12" s="105">
        <f>SUM(G8:G11)</f>
        <v>100.00000000000001</v>
      </c>
      <c r="H12" s="157"/>
      <c r="I12" s="158">
        <f>SUM(I8:I11)</f>
        <v>9.3821238485090568</v>
      </c>
    </row>
    <row r="13" spans="1:23" ht="19.5" thickTop="1">
      <c r="A13" s="51" t="s">
        <v>31</v>
      </c>
      <c r="B13" s="51"/>
      <c r="C13" s="39"/>
      <c r="D13" s="39"/>
      <c r="E13" s="34"/>
      <c r="F13" s="34"/>
      <c r="G13" s="34"/>
      <c r="H13" s="34"/>
      <c r="I13" s="52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ht="22.5" hidden="1">
      <c r="E14" s="21">
        <v>2261686586739</v>
      </c>
    </row>
    <row r="15" spans="1:23" ht="22.5" hidden="1">
      <c r="E15" s="21">
        <f>E14-E12</f>
        <v>0</v>
      </c>
    </row>
    <row r="16" spans="1:23" ht="22.5">
      <c r="E16" s="21"/>
    </row>
  </sheetData>
  <mergeCells count="5">
    <mergeCell ref="A5:I5"/>
    <mergeCell ref="C6:I6"/>
    <mergeCell ref="A1:I1"/>
    <mergeCell ref="A2:I2"/>
    <mergeCell ref="A3:I3"/>
  </mergeCells>
  <pageMargins left="0.7" right="0.7" top="0.75" bottom="0.75" header="0.3" footer="0.3"/>
  <pageSetup paperSize="9" scale="59" orientation="landscape" horizontalDpi="4294967295" verticalDpi="4294967295" r:id="rId1"/>
  <headerFooter differentOddEven="1"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>
    <pageSetUpPr fitToPage="1"/>
  </sheetPr>
  <dimension ref="A1:Y440"/>
  <sheetViews>
    <sheetView rightToLeft="1" view="pageBreakPreview" zoomScale="55" zoomScaleNormal="73" zoomScaleSheetLayoutView="55" workbookViewId="0">
      <selection activeCell="M311" sqref="M311"/>
    </sheetView>
  </sheetViews>
  <sheetFormatPr defaultColWidth="9" defaultRowHeight="18"/>
  <cols>
    <col min="1" max="1" width="68.85546875" style="58" customWidth="1"/>
    <col min="2" max="2" width="1.42578125" style="58" customWidth="1"/>
    <col min="3" max="3" width="34.140625" style="58" customWidth="1"/>
    <col min="4" max="4" width="1.42578125" style="58" customWidth="1"/>
    <col min="5" max="5" width="37.5703125" style="58" customWidth="1"/>
    <col min="6" max="6" width="1.42578125" style="58" customWidth="1"/>
    <col min="7" max="7" width="35.140625" style="58" customWidth="1"/>
    <col min="8" max="8" width="1.42578125" style="58" customWidth="1"/>
    <col min="9" max="9" width="38.28515625" style="58" customWidth="1"/>
    <col min="10" max="10" width="1.42578125" style="58" customWidth="1"/>
    <col min="11" max="11" width="38.7109375" style="72" customWidth="1"/>
    <col min="12" max="12" width="1.42578125" style="58" customWidth="1"/>
    <col min="13" max="13" width="40.42578125" style="58" customWidth="1"/>
    <col min="14" max="14" width="1.42578125" style="58" customWidth="1"/>
    <col min="15" max="15" width="32" style="58" bestFit="1" customWidth="1"/>
    <col min="16" max="16" width="1.42578125" style="58" customWidth="1"/>
    <col min="17" max="17" width="44" style="58" customWidth="1"/>
    <col min="18" max="18" width="1.42578125" style="58" customWidth="1"/>
    <col min="19" max="19" width="38.85546875" style="58" customWidth="1"/>
    <col min="20" max="20" width="1.42578125" style="58" customWidth="1"/>
    <col min="21" max="21" width="41.42578125" style="72" customWidth="1"/>
    <col min="22" max="22" width="1.42578125" style="58" customWidth="1"/>
    <col min="23" max="23" width="31.42578125" style="58" hidden="1" customWidth="1"/>
    <col min="24" max="24" width="0" style="58" hidden="1" customWidth="1"/>
    <col min="25" max="25" width="15.5703125" style="58" hidden="1" customWidth="1"/>
    <col min="26" max="16384" width="9" style="58"/>
  </cols>
  <sheetData>
    <row r="1" spans="1:21" ht="39.6" customHeight="1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spans="1:21" ht="39.6" customHeight="1">
      <c r="A2" s="226" t="s">
        <v>80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</row>
    <row r="3" spans="1:21" ht="39.6" customHeight="1">
      <c r="A3" s="226" t="str">
        <f>درآمدها!A3</f>
        <v>دوره یک ماهه منتهی به 31 اردیبهشت 1405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</row>
    <row r="4" spans="1:21" ht="39.6" customHeight="1"/>
    <row r="5" spans="1:21" ht="39.6" customHeight="1">
      <c r="A5" s="227" t="s">
        <v>187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</row>
    <row r="6" spans="1:21" ht="39.6" customHeight="1">
      <c r="A6" s="112"/>
      <c r="B6" s="112"/>
      <c r="C6" s="229" t="s">
        <v>157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</row>
    <row r="7" spans="1:21" ht="39.6" customHeight="1" thickBot="1">
      <c r="A7" s="128"/>
      <c r="B7" s="128"/>
      <c r="C7" s="225" t="s">
        <v>373</v>
      </c>
      <c r="D7" s="225"/>
      <c r="E7" s="225"/>
      <c r="F7" s="225"/>
      <c r="G7" s="225"/>
      <c r="H7" s="225"/>
      <c r="I7" s="225"/>
      <c r="J7" s="225"/>
      <c r="K7" s="225"/>
      <c r="L7" s="122"/>
      <c r="M7" s="225" t="s">
        <v>374</v>
      </c>
      <c r="N7" s="225"/>
      <c r="O7" s="225"/>
      <c r="P7" s="225"/>
      <c r="Q7" s="225"/>
      <c r="R7" s="225"/>
      <c r="S7" s="225"/>
      <c r="T7" s="225"/>
      <c r="U7" s="225"/>
    </row>
    <row r="8" spans="1:21" ht="19.5" customHeight="1">
      <c r="A8" s="226" t="s">
        <v>189</v>
      </c>
      <c r="B8" s="119"/>
      <c r="C8" s="224" t="s">
        <v>88</v>
      </c>
      <c r="D8" s="124"/>
      <c r="E8" s="224" t="s">
        <v>148</v>
      </c>
      <c r="F8" s="124"/>
      <c r="G8" s="224" t="s">
        <v>149</v>
      </c>
      <c r="H8" s="124"/>
      <c r="I8" s="224" t="s">
        <v>30</v>
      </c>
      <c r="J8" s="224"/>
      <c r="K8" s="224"/>
      <c r="L8" s="124"/>
      <c r="M8" s="223" t="s">
        <v>88</v>
      </c>
      <c r="N8" s="123"/>
      <c r="O8" s="223" t="s">
        <v>148</v>
      </c>
      <c r="P8" s="123"/>
      <c r="Q8" s="223" t="s">
        <v>149</v>
      </c>
      <c r="R8" s="123"/>
      <c r="S8" s="223" t="s">
        <v>30</v>
      </c>
      <c r="T8" s="223"/>
      <c r="U8" s="223"/>
    </row>
    <row r="9" spans="1:21" ht="18.75" customHeight="1" thickBot="1">
      <c r="A9" s="226"/>
      <c r="B9" s="119"/>
      <c r="C9" s="224"/>
      <c r="D9" s="124"/>
      <c r="E9" s="224"/>
      <c r="F9" s="124"/>
      <c r="G9" s="224"/>
      <c r="H9" s="124"/>
      <c r="I9" s="225"/>
      <c r="J9" s="225"/>
      <c r="K9" s="225"/>
      <c r="L9" s="124"/>
      <c r="M9" s="224"/>
      <c r="N9" s="124"/>
      <c r="O9" s="224"/>
      <c r="P9" s="124"/>
      <c r="Q9" s="224"/>
      <c r="R9" s="124"/>
      <c r="S9" s="225"/>
      <c r="T9" s="225"/>
      <c r="U9" s="225"/>
    </row>
    <row r="10" spans="1:21" ht="28.5" customHeight="1" thickBot="1">
      <c r="A10" s="228"/>
      <c r="B10" s="130"/>
      <c r="C10" s="121" t="s">
        <v>190</v>
      </c>
      <c r="D10" s="124"/>
      <c r="E10" s="121" t="s">
        <v>191</v>
      </c>
      <c r="F10" s="124"/>
      <c r="G10" s="121" t="s">
        <v>192</v>
      </c>
      <c r="H10" s="122"/>
      <c r="I10" s="125" t="s">
        <v>77</v>
      </c>
      <c r="J10" s="124"/>
      <c r="K10" s="126" t="s">
        <v>150</v>
      </c>
      <c r="L10" s="124"/>
      <c r="M10" s="121" t="s">
        <v>190</v>
      </c>
      <c r="N10" s="124"/>
      <c r="O10" s="121" t="s">
        <v>191</v>
      </c>
      <c r="P10" s="124"/>
      <c r="Q10" s="121" t="s">
        <v>192</v>
      </c>
      <c r="R10" s="127"/>
      <c r="S10" s="125" t="s">
        <v>77</v>
      </c>
      <c r="T10" s="125"/>
      <c r="U10" s="126" t="s">
        <v>150</v>
      </c>
    </row>
    <row r="11" spans="1:21" ht="40.9" customHeight="1">
      <c r="A11" s="94" t="s">
        <v>17</v>
      </c>
      <c r="B11" s="94"/>
      <c r="C11" s="21">
        <v>0</v>
      </c>
      <c r="D11" s="21"/>
      <c r="E11" s="21">
        <v>-8942285168</v>
      </c>
      <c r="F11" s="21"/>
      <c r="G11" s="21">
        <v>-819392195</v>
      </c>
      <c r="H11" s="21">
        <v>9668940783</v>
      </c>
      <c r="I11" s="21">
        <f>C11+E11+G11</f>
        <v>-9761677363</v>
      </c>
      <c r="J11" s="21"/>
      <c r="K11" s="30">
        <f t="shared" ref="K11:K25" si="0">I11/$I$303*100</f>
        <v>1.9192046915979963</v>
      </c>
      <c r="L11" s="21"/>
      <c r="M11" s="21">
        <v>0</v>
      </c>
      <c r="N11" s="21"/>
      <c r="O11" s="21">
        <v>-58033790119</v>
      </c>
      <c r="P11" s="21"/>
      <c r="Q11" s="21">
        <v>10326341948</v>
      </c>
      <c r="R11" s="21"/>
      <c r="S11" s="21">
        <f>M11+O11+Q11</f>
        <v>-47707448171</v>
      </c>
      <c r="T11" s="21"/>
      <c r="U11" s="30">
        <f t="shared" ref="U11:U25" si="1">S11/$S$303*100</f>
        <v>19.086742452761861</v>
      </c>
    </row>
    <row r="12" spans="1:21" ht="40.9" customHeight="1">
      <c r="A12" s="94" t="s">
        <v>16</v>
      </c>
      <c r="B12" s="94"/>
      <c r="C12" s="21">
        <v>0</v>
      </c>
      <c r="D12" s="21"/>
      <c r="E12" s="21">
        <v>21275743800</v>
      </c>
      <c r="F12" s="21"/>
      <c r="G12" s="21">
        <v>0</v>
      </c>
      <c r="H12" s="21">
        <v>28712998612</v>
      </c>
      <c r="I12" s="21">
        <f t="shared" ref="I12:I32" si="2">C12+E12+G12</f>
        <v>21275743800</v>
      </c>
      <c r="J12" s="21"/>
      <c r="K12" s="30">
        <f t="shared" si="0"/>
        <v>-4.182939652663153</v>
      </c>
      <c r="L12" s="21"/>
      <c r="M12" s="21">
        <v>0</v>
      </c>
      <c r="N12" s="21"/>
      <c r="O12" s="21">
        <v>-115846479410</v>
      </c>
      <c r="P12" s="21"/>
      <c r="Q12" s="21">
        <v>28712998612</v>
      </c>
      <c r="R12" s="21"/>
      <c r="S12" s="21">
        <f t="shared" ref="S12:S32" si="3">M12+O12+Q12</f>
        <v>-87133480798</v>
      </c>
      <c r="T12" s="21"/>
      <c r="U12" s="30">
        <f t="shared" si="1"/>
        <v>34.860265446246288</v>
      </c>
    </row>
    <row r="13" spans="1:21" ht="40.9" customHeight="1">
      <c r="A13" s="94" t="s">
        <v>19</v>
      </c>
      <c r="B13" s="94"/>
      <c r="C13" s="21">
        <v>0</v>
      </c>
      <c r="D13" s="21"/>
      <c r="E13" s="21">
        <v>43962875456</v>
      </c>
      <c r="F13" s="21"/>
      <c r="G13" s="21">
        <v>-2651</v>
      </c>
      <c r="H13" s="21">
        <v>52529165909</v>
      </c>
      <c r="I13" s="21">
        <f t="shared" si="2"/>
        <v>43962872805</v>
      </c>
      <c r="J13" s="21"/>
      <c r="K13" s="30">
        <f t="shared" si="0"/>
        <v>-8.6433661558295842</v>
      </c>
      <c r="L13" s="21"/>
      <c r="M13" s="21">
        <v>0</v>
      </c>
      <c r="N13" s="21"/>
      <c r="O13" s="21">
        <v>31017726833</v>
      </c>
      <c r="P13" s="21"/>
      <c r="Q13" s="21">
        <v>112662085849</v>
      </c>
      <c r="R13" s="21"/>
      <c r="S13" s="21">
        <f t="shared" si="3"/>
        <v>143679812682</v>
      </c>
      <c r="T13" s="21"/>
      <c r="U13" s="30">
        <f t="shared" si="1"/>
        <v>-57.483258599218388</v>
      </c>
    </row>
    <row r="14" spans="1:21" ht="40.9" customHeight="1">
      <c r="A14" s="94" t="s">
        <v>26</v>
      </c>
      <c r="B14" s="94"/>
      <c r="C14" s="21">
        <v>0</v>
      </c>
      <c r="D14" s="21"/>
      <c r="E14" s="21">
        <v>-28332378022</v>
      </c>
      <c r="F14" s="21"/>
      <c r="G14" s="21">
        <v>46789902</v>
      </c>
      <c r="H14" s="21">
        <v>43629316994</v>
      </c>
      <c r="I14" s="21">
        <f t="shared" si="2"/>
        <v>-28285588120</v>
      </c>
      <c r="J14" s="21"/>
      <c r="K14" s="30">
        <f t="shared" si="0"/>
        <v>5.5611173577887234</v>
      </c>
      <c r="L14" s="21"/>
      <c r="M14" s="21">
        <v>0</v>
      </c>
      <c r="N14" s="21"/>
      <c r="O14" s="21">
        <v>14223115426</v>
      </c>
      <c r="P14" s="21"/>
      <c r="Q14" s="21">
        <v>81616953663</v>
      </c>
      <c r="R14" s="21"/>
      <c r="S14" s="21">
        <f t="shared" si="3"/>
        <v>95840069089</v>
      </c>
      <c r="T14" s="21"/>
      <c r="U14" s="30">
        <f t="shared" si="1"/>
        <v>-38.343587542135822</v>
      </c>
    </row>
    <row r="15" spans="1:21" ht="40.9" customHeight="1">
      <c r="A15" s="94" t="s">
        <v>18</v>
      </c>
      <c r="B15" s="94"/>
      <c r="C15" s="21">
        <v>0</v>
      </c>
      <c r="D15" s="21"/>
      <c r="E15" s="21">
        <v>-248294182293</v>
      </c>
      <c r="F15" s="21"/>
      <c r="G15" s="21">
        <v>0</v>
      </c>
      <c r="H15" s="21">
        <v>73680623060</v>
      </c>
      <c r="I15" s="21">
        <f t="shared" si="2"/>
        <v>-248294182293</v>
      </c>
      <c r="J15" s="21"/>
      <c r="K15" s="30">
        <f t="shared" si="0"/>
        <v>48.816134956417507</v>
      </c>
      <c r="L15" s="21"/>
      <c r="M15" s="21">
        <v>0</v>
      </c>
      <c r="N15" s="21"/>
      <c r="O15" s="21">
        <v>-340749758295</v>
      </c>
      <c r="P15" s="21"/>
      <c r="Q15" s="21">
        <v>141883073289</v>
      </c>
      <c r="R15" s="21"/>
      <c r="S15" s="21">
        <f t="shared" si="3"/>
        <v>-198866685006</v>
      </c>
      <c r="T15" s="21"/>
      <c r="U15" s="30">
        <f t="shared" si="1"/>
        <v>79.562360693426257</v>
      </c>
    </row>
    <row r="16" spans="1:21" ht="40.9" customHeight="1">
      <c r="A16" s="94" t="s">
        <v>90</v>
      </c>
      <c r="B16" s="94"/>
      <c r="C16" s="21">
        <v>0</v>
      </c>
      <c r="D16" s="21"/>
      <c r="E16" s="21">
        <v>22447091264</v>
      </c>
      <c r="F16" s="21"/>
      <c r="G16" s="21">
        <v>-16144989113</v>
      </c>
      <c r="H16" s="21">
        <v>44103578658</v>
      </c>
      <c r="I16" s="21">
        <f t="shared" si="2"/>
        <v>6302102151</v>
      </c>
      <c r="J16" s="21"/>
      <c r="K16" s="30">
        <f t="shared" si="0"/>
        <v>-1.2390313227287335</v>
      </c>
      <c r="L16" s="21"/>
      <c r="M16" s="21">
        <v>0</v>
      </c>
      <c r="N16" s="21"/>
      <c r="O16" s="21">
        <v>-38634215089</v>
      </c>
      <c r="P16" s="21"/>
      <c r="Q16" s="21">
        <v>48895872757</v>
      </c>
      <c r="R16" s="21"/>
      <c r="S16" s="21">
        <f t="shared" si="3"/>
        <v>10261657668</v>
      </c>
      <c r="T16" s="21"/>
      <c r="U16" s="30">
        <f t="shared" si="1"/>
        <v>-4.1054725112416213</v>
      </c>
    </row>
    <row r="17" spans="1:21" ht="40.9" customHeight="1">
      <c r="A17" s="94" t="s">
        <v>15</v>
      </c>
      <c r="B17" s="94"/>
      <c r="C17" s="21">
        <v>0</v>
      </c>
      <c r="D17" s="21"/>
      <c r="E17" s="21">
        <v>-11785823097</v>
      </c>
      <c r="F17" s="21"/>
      <c r="G17" s="21">
        <v>-67500789</v>
      </c>
      <c r="H17" s="21">
        <v>8984323661</v>
      </c>
      <c r="I17" s="21">
        <f t="shared" si="2"/>
        <v>-11853323886</v>
      </c>
      <c r="J17" s="21"/>
      <c r="K17" s="30">
        <f t="shared" si="0"/>
        <v>2.3304350233155513</v>
      </c>
      <c r="L17" s="21"/>
      <c r="M17" s="21">
        <v>0</v>
      </c>
      <c r="N17" s="21"/>
      <c r="O17" s="21">
        <v>-11120998684</v>
      </c>
      <c r="P17" s="21"/>
      <c r="Q17" s="21">
        <v>24679029806</v>
      </c>
      <c r="R17" s="21"/>
      <c r="S17" s="21">
        <f t="shared" si="3"/>
        <v>13558031122</v>
      </c>
      <c r="T17" s="21"/>
      <c r="U17" s="30">
        <f t="shared" si="1"/>
        <v>-5.4242819122203256</v>
      </c>
    </row>
    <row r="18" spans="1:21" ht="40.9" customHeight="1">
      <c r="A18" s="94" t="s">
        <v>21</v>
      </c>
      <c r="B18" s="94"/>
      <c r="C18" s="21">
        <v>0</v>
      </c>
      <c r="D18" s="21"/>
      <c r="E18" s="21">
        <v>7719307375</v>
      </c>
      <c r="F18" s="21"/>
      <c r="G18" s="21">
        <v>0</v>
      </c>
      <c r="H18" s="21">
        <v>0</v>
      </c>
      <c r="I18" s="21">
        <f t="shared" si="2"/>
        <v>7719307375</v>
      </c>
      <c r="J18" s="21"/>
      <c r="K18" s="30">
        <f t="shared" si="0"/>
        <v>-1.5176624240973713</v>
      </c>
      <c r="L18" s="21"/>
      <c r="M18" s="21">
        <v>0</v>
      </c>
      <c r="N18" s="21"/>
      <c r="O18" s="21">
        <v>-23494748683</v>
      </c>
      <c r="P18" s="21"/>
      <c r="Q18" s="21">
        <v>-15539454812</v>
      </c>
      <c r="R18" s="21"/>
      <c r="S18" s="21">
        <f t="shared" si="3"/>
        <v>-39034203495</v>
      </c>
      <c r="T18" s="21"/>
      <c r="U18" s="30">
        <f t="shared" si="1"/>
        <v>15.616760433031251</v>
      </c>
    </row>
    <row r="19" spans="1:21" ht="40.9" customHeight="1">
      <c r="A19" s="94" t="s">
        <v>266</v>
      </c>
      <c r="B19" s="94"/>
      <c r="C19" s="21">
        <v>0</v>
      </c>
      <c r="D19" s="21"/>
      <c r="E19" s="21">
        <v>-40364369262</v>
      </c>
      <c r="F19" s="21"/>
      <c r="G19" s="21">
        <v>0</v>
      </c>
      <c r="H19" s="21">
        <v>7300568208</v>
      </c>
      <c r="I19" s="21">
        <f t="shared" si="2"/>
        <v>-40364369262</v>
      </c>
      <c r="J19" s="21"/>
      <c r="K19" s="30">
        <f t="shared" si="0"/>
        <v>7.9358786385065203</v>
      </c>
      <c r="L19" s="21"/>
      <c r="M19" s="21">
        <v>0</v>
      </c>
      <c r="N19" s="21"/>
      <c r="O19" s="21">
        <v>-95027686103</v>
      </c>
      <c r="P19" s="21"/>
      <c r="Q19" s="21">
        <v>7300568208</v>
      </c>
      <c r="R19" s="21"/>
      <c r="S19" s="21">
        <f t="shared" si="3"/>
        <v>-87727117895</v>
      </c>
      <c r="T19" s="21"/>
      <c r="U19" s="30">
        <f t="shared" si="1"/>
        <v>35.097767111399946</v>
      </c>
    </row>
    <row r="20" spans="1:21" ht="40.9" customHeight="1">
      <c r="A20" s="94" t="s">
        <v>22</v>
      </c>
      <c r="B20" s="94"/>
      <c r="C20" s="21">
        <v>0</v>
      </c>
      <c r="D20" s="21"/>
      <c r="E20" s="21">
        <v>3548457801</v>
      </c>
      <c r="F20" s="21"/>
      <c r="G20" s="21">
        <v>0</v>
      </c>
      <c r="H20" s="21">
        <v>0</v>
      </c>
      <c r="I20" s="21">
        <f t="shared" si="2"/>
        <v>3548457801</v>
      </c>
      <c r="J20" s="21"/>
      <c r="K20" s="30">
        <f t="shared" si="0"/>
        <v>-0.69764822236695645</v>
      </c>
      <c r="L20" s="21"/>
      <c r="M20" s="21">
        <v>0</v>
      </c>
      <c r="N20" s="21"/>
      <c r="O20" s="21">
        <v>-5563092788</v>
      </c>
      <c r="P20" s="21"/>
      <c r="Q20" s="21">
        <v>-4602051281</v>
      </c>
      <c r="R20" s="21"/>
      <c r="S20" s="21">
        <f t="shared" si="3"/>
        <v>-10165144069</v>
      </c>
      <c r="T20" s="21"/>
      <c r="U20" s="30">
        <f t="shared" si="1"/>
        <v>4.0668594586067526</v>
      </c>
    </row>
    <row r="21" spans="1:21" ht="40.9" customHeight="1">
      <c r="A21" s="94" t="s">
        <v>264</v>
      </c>
      <c r="B21" s="94"/>
      <c r="C21" s="21">
        <v>0</v>
      </c>
      <c r="D21" s="21"/>
      <c r="E21" s="21">
        <v>-61587782400</v>
      </c>
      <c r="F21" s="21"/>
      <c r="G21" s="21">
        <v>0</v>
      </c>
      <c r="H21" s="21">
        <v>0</v>
      </c>
      <c r="I21" s="21">
        <f t="shared" si="2"/>
        <v>-61587782400</v>
      </c>
      <c r="J21" s="21"/>
      <c r="K21" s="30">
        <f t="shared" si="0"/>
        <v>12.108529767149662</v>
      </c>
      <c r="L21" s="21"/>
      <c r="M21" s="21">
        <v>13050000000</v>
      </c>
      <c r="N21" s="21"/>
      <c r="O21" s="21">
        <v>-91115171933</v>
      </c>
      <c r="P21" s="21"/>
      <c r="Q21" s="21">
        <v>5312534742</v>
      </c>
      <c r="R21" s="21"/>
      <c r="S21" s="21">
        <f t="shared" si="3"/>
        <v>-72752637191</v>
      </c>
      <c r="T21" s="21"/>
      <c r="U21" s="30">
        <f t="shared" si="1"/>
        <v>29.106793636217542</v>
      </c>
    </row>
    <row r="22" spans="1:21" ht="40.9" customHeight="1">
      <c r="A22" s="94" t="s">
        <v>23</v>
      </c>
      <c r="B22" s="94"/>
      <c r="C22" s="21">
        <v>0</v>
      </c>
      <c r="D22" s="21"/>
      <c r="E22" s="21">
        <v>2598182405</v>
      </c>
      <c r="F22" s="21"/>
      <c r="G22" s="21">
        <v>0</v>
      </c>
      <c r="H22" s="21">
        <v>0</v>
      </c>
      <c r="I22" s="21">
        <f t="shared" si="2"/>
        <v>2598182405</v>
      </c>
      <c r="J22" s="21"/>
      <c r="K22" s="30">
        <f t="shared" si="0"/>
        <v>-0.51081834359775546</v>
      </c>
      <c r="L22" s="21"/>
      <c r="M22" s="21">
        <v>0</v>
      </c>
      <c r="N22" s="21"/>
      <c r="O22" s="21">
        <v>-22572751502</v>
      </c>
      <c r="P22" s="21"/>
      <c r="Q22" s="21">
        <v>17172646350</v>
      </c>
      <c r="R22" s="21"/>
      <c r="S22" s="21">
        <f t="shared" si="3"/>
        <v>-5400105152</v>
      </c>
      <c r="T22" s="21"/>
      <c r="U22" s="30">
        <f t="shared" si="1"/>
        <v>2.1604680234544595</v>
      </c>
    </row>
    <row r="23" spans="1:21" ht="40.9" customHeight="1">
      <c r="A23" s="94" t="s">
        <v>267</v>
      </c>
      <c r="B23" s="94"/>
      <c r="C23" s="21">
        <v>0</v>
      </c>
      <c r="D23" s="21"/>
      <c r="E23" s="21">
        <v>0</v>
      </c>
      <c r="F23" s="21"/>
      <c r="G23" s="21">
        <v>0</v>
      </c>
      <c r="H23" s="21">
        <v>8074127842</v>
      </c>
      <c r="I23" s="21">
        <f t="shared" si="2"/>
        <v>0</v>
      </c>
      <c r="J23" s="25"/>
      <c r="K23" s="30">
        <f t="shared" si="0"/>
        <v>0</v>
      </c>
      <c r="L23" s="25"/>
      <c r="M23" s="21">
        <v>0</v>
      </c>
      <c r="N23" s="21"/>
      <c r="O23" s="21">
        <v>-21705711632</v>
      </c>
      <c r="P23" s="25"/>
      <c r="Q23" s="21">
        <v>8074127842</v>
      </c>
      <c r="R23" s="25"/>
      <c r="S23" s="21">
        <f t="shared" si="3"/>
        <v>-13631583790</v>
      </c>
      <c r="T23" s="25"/>
      <c r="U23" s="30">
        <f t="shared" si="1"/>
        <v>5.453708781286922</v>
      </c>
    </row>
    <row r="24" spans="1:21" ht="40.9" customHeight="1">
      <c r="A24" s="94" t="s">
        <v>316</v>
      </c>
      <c r="B24" s="94"/>
      <c r="C24" s="21">
        <v>0</v>
      </c>
      <c r="D24" s="21"/>
      <c r="E24" s="21">
        <v>30328031864</v>
      </c>
      <c r="F24" s="21"/>
      <c r="G24" s="21">
        <v>0</v>
      </c>
      <c r="H24" s="21">
        <v>0</v>
      </c>
      <c r="I24" s="21">
        <f t="shared" si="2"/>
        <v>30328031864</v>
      </c>
      <c r="J24" s="25"/>
      <c r="K24" s="30">
        <f t="shared" si="0"/>
        <v>-5.9626741261641438</v>
      </c>
      <c r="L24" s="25"/>
      <c r="M24" s="21">
        <v>0</v>
      </c>
      <c r="N24" s="21"/>
      <c r="O24" s="21">
        <v>-67286883264</v>
      </c>
      <c r="P24" s="25"/>
      <c r="Q24" s="21">
        <v>0</v>
      </c>
      <c r="R24" s="25"/>
      <c r="S24" s="21">
        <f t="shared" si="3"/>
        <v>-67286883264</v>
      </c>
      <c r="T24" s="25"/>
      <c r="U24" s="30">
        <f t="shared" si="1"/>
        <v>26.920060924359024</v>
      </c>
    </row>
    <row r="25" spans="1:21" ht="40.9" customHeight="1">
      <c r="A25" s="94" t="s">
        <v>318</v>
      </c>
      <c r="B25" s="94"/>
      <c r="C25" s="21">
        <v>0</v>
      </c>
      <c r="D25" s="21"/>
      <c r="E25" s="21">
        <v>-60387104270</v>
      </c>
      <c r="F25" s="21"/>
      <c r="G25" s="21">
        <v>0</v>
      </c>
      <c r="H25" s="21">
        <v>0</v>
      </c>
      <c r="I25" s="21">
        <f t="shared" si="2"/>
        <v>-60387104270</v>
      </c>
      <c r="J25" s="25"/>
      <c r="K25" s="30">
        <f t="shared" si="0"/>
        <v>11.87246919943111</v>
      </c>
      <c r="L25" s="25"/>
      <c r="M25" s="21">
        <v>0</v>
      </c>
      <c r="N25" s="21"/>
      <c r="O25" s="21">
        <v>-75347700521</v>
      </c>
      <c r="P25" s="25"/>
      <c r="Q25" s="21">
        <v>0</v>
      </c>
      <c r="R25" s="25"/>
      <c r="S25" s="21">
        <f t="shared" si="3"/>
        <v>-75347700521</v>
      </c>
      <c r="T25" s="25"/>
      <c r="U25" s="30">
        <f t="shared" si="1"/>
        <v>30.145023667947164</v>
      </c>
    </row>
    <row r="26" spans="1:21" ht="40.9" customHeight="1">
      <c r="A26" s="94" t="s">
        <v>325</v>
      </c>
      <c r="B26" s="94"/>
      <c r="C26" s="21">
        <v>0</v>
      </c>
      <c r="D26" s="21"/>
      <c r="E26" s="21">
        <v>4147688600</v>
      </c>
      <c r="F26" s="21"/>
      <c r="G26" s="21">
        <v>0</v>
      </c>
      <c r="H26" s="21"/>
      <c r="I26" s="21">
        <f t="shared" si="2"/>
        <v>4147688600</v>
      </c>
      <c r="J26" s="25"/>
      <c r="K26" s="30">
        <f t="shared" ref="K26:K28" si="4">I26/$I$303*100</f>
        <v>-0.81546061444107631</v>
      </c>
      <c r="L26" s="25"/>
      <c r="M26" s="21">
        <v>0</v>
      </c>
      <c r="N26" s="21"/>
      <c r="O26" s="21">
        <v>-199219350</v>
      </c>
      <c r="P26" s="25"/>
      <c r="Q26" s="21">
        <v>0</v>
      </c>
      <c r="R26" s="25"/>
      <c r="S26" s="21">
        <f t="shared" si="3"/>
        <v>-199219350</v>
      </c>
      <c r="T26" s="25"/>
      <c r="U26" s="30">
        <f t="shared" ref="U26:U28" si="5">S26/$S$303*100</f>
        <v>7.9703454509395116E-2</v>
      </c>
    </row>
    <row r="27" spans="1:21" ht="40.9" customHeight="1">
      <c r="A27" s="94" t="s">
        <v>326</v>
      </c>
      <c r="B27" s="94"/>
      <c r="C27" s="21">
        <v>0</v>
      </c>
      <c r="D27" s="21"/>
      <c r="E27" s="21">
        <v>200934675</v>
      </c>
      <c r="F27" s="21"/>
      <c r="G27" s="21">
        <v>0</v>
      </c>
      <c r="H27" s="21"/>
      <c r="I27" s="21">
        <f t="shared" si="2"/>
        <v>200934675</v>
      </c>
      <c r="J27" s="25"/>
      <c r="K27" s="30">
        <f t="shared" si="4"/>
        <v>-3.9504969957970801E-2</v>
      </c>
      <c r="L27" s="25"/>
      <c r="M27" s="21">
        <v>0</v>
      </c>
      <c r="N27" s="21"/>
      <c r="O27" s="21">
        <v>579066372</v>
      </c>
      <c r="P27" s="25"/>
      <c r="Q27" s="21">
        <v>968457602</v>
      </c>
      <c r="R27" s="25"/>
      <c r="S27" s="21">
        <f t="shared" si="3"/>
        <v>1547523974</v>
      </c>
      <c r="T27" s="25"/>
      <c r="U27" s="30">
        <f t="shared" si="5"/>
        <v>-0.61913165896740119</v>
      </c>
    </row>
    <row r="28" spans="1:21" ht="40.9" customHeight="1">
      <c r="A28" s="94" t="s">
        <v>324</v>
      </c>
      <c r="B28" s="94"/>
      <c r="C28" s="21">
        <v>0</v>
      </c>
      <c r="D28" s="21"/>
      <c r="E28" s="21">
        <v>0</v>
      </c>
      <c r="F28" s="21"/>
      <c r="G28" s="21">
        <v>0</v>
      </c>
      <c r="H28" s="21"/>
      <c r="I28" s="21">
        <f t="shared" si="2"/>
        <v>0</v>
      </c>
      <c r="J28" s="25"/>
      <c r="K28" s="30">
        <f t="shared" si="4"/>
        <v>0</v>
      </c>
      <c r="L28" s="25"/>
      <c r="M28" s="21">
        <v>0</v>
      </c>
      <c r="N28" s="21"/>
      <c r="O28" s="21">
        <v>-23227407045</v>
      </c>
      <c r="P28" s="25"/>
      <c r="Q28" s="21">
        <v>0</v>
      </c>
      <c r="R28" s="25"/>
      <c r="S28" s="21">
        <f t="shared" si="3"/>
        <v>-23227407045</v>
      </c>
      <c r="T28" s="25"/>
      <c r="U28" s="30">
        <f t="shared" si="5"/>
        <v>9.2927950060190483</v>
      </c>
    </row>
    <row r="29" spans="1:21" ht="40.9" customHeight="1">
      <c r="A29" s="94" t="s">
        <v>268</v>
      </c>
      <c r="B29" s="94"/>
      <c r="C29" s="21">
        <v>0</v>
      </c>
      <c r="D29" s="21"/>
      <c r="E29" s="21">
        <v>0</v>
      </c>
      <c r="F29" s="21"/>
      <c r="G29" s="21">
        <v>0</v>
      </c>
      <c r="H29" s="21">
        <v>3763075095</v>
      </c>
      <c r="I29" s="21">
        <f t="shared" si="2"/>
        <v>0</v>
      </c>
      <c r="J29" s="21"/>
      <c r="K29" s="30">
        <f>I29/$I$303*100</f>
        <v>0</v>
      </c>
      <c r="L29" s="21"/>
      <c r="M29" s="21">
        <v>0</v>
      </c>
      <c r="N29" s="21"/>
      <c r="O29" s="21">
        <v>0</v>
      </c>
      <c r="P29" s="21"/>
      <c r="Q29" s="21">
        <v>6644900190</v>
      </c>
      <c r="R29" s="21"/>
      <c r="S29" s="21">
        <f t="shared" si="3"/>
        <v>6644900190</v>
      </c>
      <c r="T29" s="21"/>
      <c r="U29" s="30">
        <f>S29/$S$303*100</f>
        <v>-2.6584842286310839</v>
      </c>
    </row>
    <row r="30" spans="1:21" ht="40.9" customHeight="1">
      <c r="A30" s="94" t="s">
        <v>24</v>
      </c>
      <c r="B30" s="94"/>
      <c r="C30" s="21">
        <v>0</v>
      </c>
      <c r="D30" s="21"/>
      <c r="E30" s="21">
        <v>0</v>
      </c>
      <c r="F30" s="21"/>
      <c r="G30" s="21">
        <v>0</v>
      </c>
      <c r="H30" s="21">
        <v>0</v>
      </c>
      <c r="I30" s="21">
        <f t="shared" si="2"/>
        <v>0</v>
      </c>
      <c r="J30" s="21"/>
      <c r="K30" s="30">
        <f>I30/$I$303*100</f>
        <v>0</v>
      </c>
      <c r="L30" s="21"/>
      <c r="M30" s="21">
        <v>0</v>
      </c>
      <c r="N30" s="21"/>
      <c r="O30" s="21">
        <v>0</v>
      </c>
      <c r="P30" s="21"/>
      <c r="Q30" s="21">
        <v>-441370642</v>
      </c>
      <c r="R30" s="21"/>
      <c r="S30" s="21">
        <f t="shared" si="3"/>
        <v>-441370642</v>
      </c>
      <c r="T30" s="21"/>
      <c r="U30" s="30">
        <f>S30/$S$303*100</f>
        <v>0.17658307230913822</v>
      </c>
    </row>
    <row r="31" spans="1:21" ht="40.9" customHeight="1">
      <c r="A31" s="94" t="s">
        <v>28</v>
      </c>
      <c r="B31" s="94"/>
      <c r="C31" s="21">
        <v>0</v>
      </c>
      <c r="D31" s="21"/>
      <c r="E31" s="21">
        <v>0</v>
      </c>
      <c r="F31" s="21"/>
      <c r="G31" s="21">
        <v>0</v>
      </c>
      <c r="H31" s="21">
        <v>0</v>
      </c>
      <c r="I31" s="21">
        <f t="shared" si="2"/>
        <v>0</v>
      </c>
      <c r="J31" s="25"/>
      <c r="K31" s="30">
        <f>I31/$I$303*100</f>
        <v>0</v>
      </c>
      <c r="L31" s="25"/>
      <c r="M31" s="21">
        <v>262500000</v>
      </c>
      <c r="N31" s="21"/>
      <c r="O31" s="21">
        <v>438019851</v>
      </c>
      <c r="P31" s="25"/>
      <c r="Q31" s="21">
        <v>0</v>
      </c>
      <c r="R31" s="25"/>
      <c r="S31" s="21">
        <f t="shared" si="3"/>
        <v>700519851</v>
      </c>
      <c r="T31" s="25"/>
      <c r="U31" s="30">
        <f>S31/$S$303*100</f>
        <v>-0.28026319771200309</v>
      </c>
    </row>
    <row r="32" spans="1:21" ht="40.9" customHeight="1" thickBot="1">
      <c r="A32" s="94" t="s">
        <v>215</v>
      </c>
      <c r="B32" s="94"/>
      <c r="C32" s="21">
        <v>0</v>
      </c>
      <c r="D32" s="21"/>
      <c r="E32" s="22">
        <v>-94885819</v>
      </c>
      <c r="F32" s="21"/>
      <c r="G32" s="22">
        <v>0</v>
      </c>
      <c r="H32" s="21">
        <v>0</v>
      </c>
      <c r="I32" s="22">
        <f t="shared" si="2"/>
        <v>-94885819</v>
      </c>
      <c r="J32" s="21"/>
      <c r="K32" s="75">
        <f>I32/$I$303*100</f>
        <v>1.865512475152661E-2</v>
      </c>
      <c r="L32" s="21"/>
      <c r="M32" s="22">
        <v>0</v>
      </c>
      <c r="N32" s="21"/>
      <c r="O32" s="22">
        <v>-529322005</v>
      </c>
      <c r="P32" s="21"/>
      <c r="Q32" s="22">
        <v>895028250</v>
      </c>
      <c r="R32" s="21"/>
      <c r="S32" s="22">
        <f t="shared" si="3"/>
        <v>365706245</v>
      </c>
      <c r="T32" s="21"/>
      <c r="U32" s="75">
        <f>S32/$S$303*100</f>
        <v>-0.14631134506843438</v>
      </c>
    </row>
    <row r="33" spans="1:21" ht="40.9" customHeight="1" thickBot="1">
      <c r="A33" s="74" t="s">
        <v>193</v>
      </c>
      <c r="B33" s="74"/>
      <c r="C33" s="28">
        <f>SUM(C11:C32)</f>
        <v>0</v>
      </c>
      <c r="D33" s="27"/>
      <c r="E33" s="28">
        <f>SUM(E11:E32)</f>
        <v>-323560497091</v>
      </c>
      <c r="F33" s="27"/>
      <c r="G33" s="28">
        <f>SUM(G11:G32)</f>
        <v>-16985094846</v>
      </c>
      <c r="H33" s="27"/>
      <c r="I33" s="28">
        <f>SUM(I11:I32)</f>
        <v>-340545591937</v>
      </c>
      <c r="J33" s="27"/>
      <c r="K33" s="76">
        <f>SUM(K11:K32)</f>
        <v>66.953318927111852</v>
      </c>
      <c r="L33" s="27"/>
      <c r="M33" s="28">
        <f>SUM(M11:M32)</f>
        <v>13312500000</v>
      </c>
      <c r="N33" s="27"/>
      <c r="O33" s="28">
        <f>SUM(O11:O32)</f>
        <v>-944197007941</v>
      </c>
      <c r="P33" s="27"/>
      <c r="Q33" s="28">
        <f>SUM(Q11:Q32)</f>
        <v>474561742373</v>
      </c>
      <c r="R33" s="27"/>
      <c r="S33" s="28">
        <f>SUM(S11:S32)</f>
        <v>-456322765568</v>
      </c>
      <c r="T33" s="27"/>
      <c r="U33" s="76">
        <f>SUM(U11:U32)</f>
        <v>182.56510116637997</v>
      </c>
    </row>
    <row r="34" spans="1:21" ht="40.9" customHeight="1">
      <c r="A34" s="23"/>
      <c r="B34" s="23"/>
      <c r="C34" s="21"/>
      <c r="D34" s="21"/>
      <c r="E34" s="21"/>
      <c r="F34" s="21"/>
      <c r="G34" s="21"/>
      <c r="H34" s="21"/>
      <c r="I34" s="21"/>
      <c r="J34" s="21"/>
      <c r="K34" s="30"/>
      <c r="L34" s="21"/>
      <c r="M34" s="21"/>
      <c r="N34" s="21"/>
      <c r="O34" s="21"/>
      <c r="P34" s="21"/>
      <c r="Q34" s="21"/>
      <c r="R34" s="21"/>
      <c r="S34" s="21"/>
      <c r="T34" s="21"/>
      <c r="U34" s="30"/>
    </row>
    <row r="35" spans="1:21" ht="40.9" customHeight="1">
      <c r="A35" s="226" t="s">
        <v>0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</row>
    <row r="36" spans="1:21" ht="40.9" customHeight="1">
      <c r="A36" s="226" t="s">
        <v>80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</row>
    <row r="37" spans="1:21" ht="40.9" customHeight="1">
      <c r="A37" s="226" t="str">
        <f>درآمدها!A3</f>
        <v>دوره یک ماهه منتهی به 31 اردیبهشت 1405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</row>
    <row r="38" spans="1:21" ht="40.9" customHeight="1"/>
    <row r="39" spans="1:21" ht="40.9" customHeight="1">
      <c r="A39" s="227" t="s">
        <v>263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</row>
    <row r="40" spans="1:21" ht="40.9" customHeight="1">
      <c r="A40" s="112"/>
      <c r="B40" s="112"/>
      <c r="C40" s="229" t="s">
        <v>157</v>
      </c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</row>
    <row r="41" spans="1:21" ht="40.9" customHeight="1" thickBot="1">
      <c r="A41" s="128"/>
      <c r="B41" s="128"/>
      <c r="C41" s="225" t="str">
        <f>C7</f>
        <v>طی اردیبهشت ماه</v>
      </c>
      <c r="D41" s="225"/>
      <c r="E41" s="225"/>
      <c r="F41" s="225"/>
      <c r="G41" s="225"/>
      <c r="H41" s="225"/>
      <c r="I41" s="225"/>
      <c r="J41" s="225"/>
      <c r="K41" s="225"/>
      <c r="L41" s="122"/>
      <c r="M41" s="225" t="str">
        <f>M7</f>
        <v>از ابتدای سال مالی تا پایان اردیبهشت ماه</v>
      </c>
      <c r="N41" s="225"/>
      <c r="O41" s="225"/>
      <c r="P41" s="225"/>
      <c r="Q41" s="225"/>
      <c r="R41" s="225"/>
      <c r="S41" s="225"/>
      <c r="T41" s="225"/>
      <c r="U41" s="225"/>
    </row>
    <row r="42" spans="1:21" ht="40.9" customHeight="1">
      <c r="A42" s="226" t="s">
        <v>189</v>
      </c>
      <c r="B42" s="119"/>
      <c r="C42" s="223" t="s">
        <v>88</v>
      </c>
      <c r="D42" s="124"/>
      <c r="E42" s="223" t="s">
        <v>148</v>
      </c>
      <c r="F42" s="124"/>
      <c r="G42" s="223" t="s">
        <v>149</v>
      </c>
      <c r="H42" s="124"/>
      <c r="I42" s="223" t="s">
        <v>30</v>
      </c>
      <c r="J42" s="223"/>
      <c r="K42" s="223"/>
      <c r="L42" s="124"/>
      <c r="M42" s="223" t="s">
        <v>88</v>
      </c>
      <c r="N42" s="123"/>
      <c r="O42" s="223" t="s">
        <v>148</v>
      </c>
      <c r="P42" s="123"/>
      <c r="Q42" s="223" t="s">
        <v>149</v>
      </c>
      <c r="R42" s="123"/>
      <c r="S42" s="223" t="s">
        <v>30</v>
      </c>
      <c r="T42" s="223"/>
      <c r="U42" s="223"/>
    </row>
    <row r="43" spans="1:21" ht="40.9" customHeight="1" thickBot="1">
      <c r="A43" s="226"/>
      <c r="B43" s="119"/>
      <c r="C43" s="224"/>
      <c r="D43" s="124"/>
      <c r="E43" s="224"/>
      <c r="F43" s="124"/>
      <c r="G43" s="224"/>
      <c r="H43" s="124"/>
      <c r="I43" s="225"/>
      <c r="J43" s="225"/>
      <c r="K43" s="225"/>
      <c r="L43" s="124"/>
      <c r="M43" s="224"/>
      <c r="N43" s="124"/>
      <c r="O43" s="224"/>
      <c r="P43" s="124"/>
      <c r="Q43" s="224"/>
      <c r="R43" s="124"/>
      <c r="S43" s="225"/>
      <c r="T43" s="225"/>
      <c r="U43" s="225"/>
    </row>
    <row r="44" spans="1:21" ht="40.9" customHeight="1" thickBot="1">
      <c r="A44" s="228"/>
      <c r="B44" s="130"/>
      <c r="C44" s="121" t="s">
        <v>190</v>
      </c>
      <c r="D44" s="124"/>
      <c r="E44" s="121" t="s">
        <v>191</v>
      </c>
      <c r="F44" s="124"/>
      <c r="G44" s="121" t="s">
        <v>192</v>
      </c>
      <c r="H44" s="122"/>
      <c r="I44" s="125" t="s">
        <v>77</v>
      </c>
      <c r="J44" s="124"/>
      <c r="K44" s="126" t="s">
        <v>150</v>
      </c>
      <c r="L44" s="124"/>
      <c r="M44" s="121" t="s">
        <v>190</v>
      </c>
      <c r="N44" s="124"/>
      <c r="O44" s="121" t="s">
        <v>191</v>
      </c>
      <c r="P44" s="124"/>
      <c r="Q44" s="121" t="s">
        <v>192</v>
      </c>
      <c r="R44" s="127"/>
      <c r="S44" s="125" t="s">
        <v>77</v>
      </c>
      <c r="T44" s="125"/>
      <c r="U44" s="126" t="s">
        <v>150</v>
      </c>
    </row>
    <row r="45" spans="1:21" ht="40.9" customHeight="1">
      <c r="A45" s="88" t="s">
        <v>194</v>
      </c>
      <c r="B45" s="88"/>
      <c r="C45" s="89">
        <f>C33</f>
        <v>0</v>
      </c>
      <c r="D45" s="89"/>
      <c r="E45" s="89">
        <f>E33</f>
        <v>-323560497091</v>
      </c>
      <c r="F45" s="89"/>
      <c r="G45" s="89">
        <f>G33</f>
        <v>-16985094846</v>
      </c>
      <c r="H45" s="90"/>
      <c r="I45" s="89">
        <f>I33</f>
        <v>-340545591937</v>
      </c>
      <c r="J45" s="89"/>
      <c r="K45" s="91">
        <f>K33</f>
        <v>66.953318927111852</v>
      </c>
      <c r="L45" s="89"/>
      <c r="M45" s="89">
        <f>M33</f>
        <v>13312500000</v>
      </c>
      <c r="N45" s="89"/>
      <c r="O45" s="89">
        <f>O33</f>
        <v>-944197007941</v>
      </c>
      <c r="P45" s="89"/>
      <c r="Q45" s="89">
        <f>Q33</f>
        <v>474561742373</v>
      </c>
      <c r="R45" s="90"/>
      <c r="S45" s="89">
        <f>S33</f>
        <v>-456322765568</v>
      </c>
      <c r="T45" s="89"/>
      <c r="U45" s="91">
        <f>U33</f>
        <v>182.56510116637997</v>
      </c>
    </row>
    <row r="46" spans="1:21" ht="40.9" customHeight="1">
      <c r="A46" s="94" t="s">
        <v>265</v>
      </c>
      <c r="B46" s="94"/>
      <c r="C46" s="21">
        <v>0</v>
      </c>
      <c r="D46" s="21"/>
      <c r="E46" s="21">
        <v>-25586868805</v>
      </c>
      <c r="F46" s="21"/>
      <c r="G46" s="21">
        <v>0</v>
      </c>
      <c r="H46" s="21"/>
      <c r="I46" s="21">
        <f>C46+E46+G46</f>
        <v>-25586868805</v>
      </c>
      <c r="J46" s="21"/>
      <c r="K46" s="30">
        <f t="shared" ref="K46:K70" si="6">I46/$I$303*100</f>
        <v>5.0305328508385383</v>
      </c>
      <c r="L46" s="21"/>
      <c r="M46" s="21">
        <v>0</v>
      </c>
      <c r="N46" s="21"/>
      <c r="O46" s="21">
        <v>-41310123107</v>
      </c>
      <c r="P46" s="21"/>
      <c r="Q46" s="21">
        <v>0</v>
      </c>
      <c r="R46" s="21"/>
      <c r="S46" s="21">
        <f>M46+O46+Q46</f>
        <v>-41310123107</v>
      </c>
      <c r="T46" s="21"/>
      <c r="U46" s="30">
        <f t="shared" ref="U46:U70" si="7">S46/$S$303*100</f>
        <v>16.527307803364916</v>
      </c>
    </row>
    <row r="47" spans="1:21" ht="40.9" customHeight="1">
      <c r="A47" s="94" t="s">
        <v>25</v>
      </c>
      <c r="B47" s="94"/>
      <c r="C47" s="21">
        <v>0</v>
      </c>
      <c r="D47" s="21"/>
      <c r="E47" s="21">
        <v>0</v>
      </c>
      <c r="F47" s="21"/>
      <c r="G47" s="21">
        <v>0</v>
      </c>
      <c r="H47" s="21"/>
      <c r="I47" s="21">
        <f t="shared" ref="I47:I70" si="8">C47+E47+G47</f>
        <v>0</v>
      </c>
      <c r="J47" s="21"/>
      <c r="K47" s="30">
        <f t="shared" si="6"/>
        <v>0</v>
      </c>
      <c r="L47" s="21"/>
      <c r="M47" s="21">
        <v>19777894916</v>
      </c>
      <c r="N47" s="21"/>
      <c r="O47" s="21">
        <v>-7612542033</v>
      </c>
      <c r="P47" s="21"/>
      <c r="Q47" s="21">
        <v>-544861214</v>
      </c>
      <c r="R47" s="21"/>
      <c r="S47" s="21">
        <f t="shared" ref="S47:S70" si="9">M47+O47+Q47</f>
        <v>11620491669</v>
      </c>
      <c r="T47" s="21"/>
      <c r="U47" s="30">
        <f t="shared" si="7"/>
        <v>-4.6491132970614872</v>
      </c>
    </row>
    <row r="48" spans="1:21" ht="40.9" customHeight="1">
      <c r="A48" s="94" t="s">
        <v>314</v>
      </c>
      <c r="B48" s="94"/>
      <c r="C48" s="21">
        <v>0</v>
      </c>
      <c r="D48" s="21"/>
      <c r="E48" s="21">
        <v>-104395863215</v>
      </c>
      <c r="F48" s="21"/>
      <c r="G48" s="21">
        <v>0</v>
      </c>
      <c r="H48" s="21"/>
      <c r="I48" s="21">
        <f t="shared" si="8"/>
        <v>-104395863215</v>
      </c>
      <c r="J48" s="21"/>
      <c r="K48" s="30">
        <f t="shared" si="6"/>
        <v>20.524856847356006</v>
      </c>
      <c r="L48" s="21"/>
      <c r="M48" s="21">
        <v>58105189500</v>
      </c>
      <c r="N48" s="21"/>
      <c r="O48" s="21">
        <v>-184784181633</v>
      </c>
      <c r="P48" s="21"/>
      <c r="Q48" s="21">
        <v>0</v>
      </c>
      <c r="R48" s="21"/>
      <c r="S48" s="21">
        <f t="shared" si="9"/>
        <v>-126678992133</v>
      </c>
      <c r="T48" s="21"/>
      <c r="U48" s="30">
        <f t="shared" si="7"/>
        <v>50.681589347463415</v>
      </c>
    </row>
    <row r="49" spans="1:21" ht="40.9" customHeight="1">
      <c r="A49" s="94" t="s">
        <v>317</v>
      </c>
      <c r="B49" s="94"/>
      <c r="C49" s="21">
        <v>0</v>
      </c>
      <c r="D49" s="21"/>
      <c r="E49" s="21">
        <v>105005826163</v>
      </c>
      <c r="F49" s="21"/>
      <c r="G49" s="21">
        <v>-118034280163</v>
      </c>
      <c r="H49" s="21"/>
      <c r="I49" s="21">
        <f t="shared" si="8"/>
        <v>-13028454000</v>
      </c>
      <c r="J49" s="21"/>
      <c r="K49" s="30">
        <f t="shared" si="6"/>
        <v>2.5614726968792447</v>
      </c>
      <c r="L49" s="21"/>
      <c r="M49" s="21">
        <v>0</v>
      </c>
      <c r="N49" s="21"/>
      <c r="O49" s="21">
        <v>-2650051274</v>
      </c>
      <c r="P49" s="21"/>
      <c r="Q49" s="21">
        <v>-118034280163</v>
      </c>
      <c r="R49" s="21"/>
      <c r="S49" s="21">
        <f t="shared" si="9"/>
        <v>-120684331437</v>
      </c>
      <c r="T49" s="21"/>
      <c r="U49" s="30">
        <f t="shared" si="7"/>
        <v>48.283252207607809</v>
      </c>
    </row>
    <row r="50" spans="1:21" ht="40.9" customHeight="1">
      <c r="A50" s="94" t="s">
        <v>20</v>
      </c>
      <c r="B50" s="94"/>
      <c r="C50" s="21">
        <v>0</v>
      </c>
      <c r="D50" s="21"/>
      <c r="E50" s="21">
        <v>0</v>
      </c>
      <c r="F50" s="21"/>
      <c r="G50" s="21">
        <v>0</v>
      </c>
      <c r="H50" s="21"/>
      <c r="I50" s="21">
        <f t="shared" si="8"/>
        <v>0</v>
      </c>
      <c r="J50" s="21"/>
      <c r="K50" s="30">
        <f t="shared" si="6"/>
        <v>0</v>
      </c>
      <c r="L50" s="21"/>
      <c r="M50" s="21">
        <v>12600000000</v>
      </c>
      <c r="N50" s="21"/>
      <c r="O50" s="21">
        <v>0</v>
      </c>
      <c r="P50" s="21"/>
      <c r="Q50" s="21">
        <v>20929118700</v>
      </c>
      <c r="R50" s="21"/>
      <c r="S50" s="21">
        <f t="shared" si="9"/>
        <v>33529118700</v>
      </c>
      <c r="T50" s="21"/>
      <c r="U50" s="30">
        <f t="shared" si="7"/>
        <v>-13.41429227153667</v>
      </c>
    </row>
    <row r="51" spans="1:21" ht="40.9" customHeight="1">
      <c r="A51" s="94" t="s">
        <v>319</v>
      </c>
      <c r="B51" s="94"/>
      <c r="C51" s="21">
        <v>0</v>
      </c>
      <c r="D51" s="21"/>
      <c r="E51" s="21">
        <v>-5953620000</v>
      </c>
      <c r="F51" s="21"/>
      <c r="G51" s="21">
        <v>0</v>
      </c>
      <c r="H51" s="21"/>
      <c r="I51" s="21">
        <f t="shared" si="8"/>
        <v>-5953620000</v>
      </c>
      <c r="J51" s="21"/>
      <c r="K51" s="30">
        <f t="shared" si="6"/>
        <v>1.1705176283843199</v>
      </c>
      <c r="L51" s="21"/>
      <c r="M51" s="21">
        <v>0</v>
      </c>
      <c r="N51" s="21"/>
      <c r="O51" s="21">
        <v>-79340036649</v>
      </c>
      <c r="P51" s="21"/>
      <c r="Q51" s="21">
        <v>0</v>
      </c>
      <c r="R51" s="21"/>
      <c r="S51" s="21">
        <f t="shared" si="9"/>
        <v>-79340036649</v>
      </c>
      <c r="T51" s="21"/>
      <c r="U51" s="30">
        <f t="shared" si="7"/>
        <v>31.742273036365759</v>
      </c>
    </row>
    <row r="52" spans="1:21" ht="40.9" customHeight="1">
      <c r="A52" s="94" t="s">
        <v>315</v>
      </c>
      <c r="B52" s="94"/>
      <c r="C52" s="21">
        <v>0</v>
      </c>
      <c r="D52" s="21"/>
      <c r="E52" s="21">
        <v>-141965992432</v>
      </c>
      <c r="F52" s="21"/>
      <c r="G52" s="21">
        <v>0</v>
      </c>
      <c r="H52" s="21"/>
      <c r="I52" s="21">
        <f t="shared" si="8"/>
        <v>-141965992432</v>
      </c>
      <c r="J52" s="21"/>
      <c r="K52" s="30">
        <f t="shared" si="6"/>
        <v>27.911371026825861</v>
      </c>
      <c r="L52" s="21"/>
      <c r="M52" s="21">
        <v>0</v>
      </c>
      <c r="N52" s="21"/>
      <c r="O52" s="21">
        <v>-234444701101</v>
      </c>
      <c r="P52" s="21"/>
      <c r="Q52" s="21">
        <v>0</v>
      </c>
      <c r="R52" s="21"/>
      <c r="S52" s="21">
        <f t="shared" si="9"/>
        <v>-234444701101</v>
      </c>
      <c r="T52" s="21"/>
      <c r="U52" s="30">
        <f t="shared" si="7"/>
        <v>93.7963735408849</v>
      </c>
    </row>
    <row r="53" spans="1:21" ht="40.9" customHeight="1">
      <c r="A53" s="94" t="s">
        <v>27</v>
      </c>
      <c r="B53" s="94"/>
      <c r="C53" s="21">
        <v>0</v>
      </c>
      <c r="D53" s="21"/>
      <c r="E53" s="21">
        <v>0</v>
      </c>
      <c r="F53" s="21"/>
      <c r="G53" s="21">
        <v>0</v>
      </c>
      <c r="H53" s="21"/>
      <c r="I53" s="21">
        <f t="shared" si="8"/>
        <v>0</v>
      </c>
      <c r="J53" s="21"/>
      <c r="K53" s="30">
        <f t="shared" si="6"/>
        <v>0</v>
      </c>
      <c r="L53" s="21"/>
      <c r="M53" s="21">
        <v>0</v>
      </c>
      <c r="N53" s="21"/>
      <c r="O53" s="21">
        <v>0</v>
      </c>
      <c r="P53" s="21"/>
      <c r="Q53" s="21">
        <v>774577710</v>
      </c>
      <c r="R53" s="21"/>
      <c r="S53" s="21">
        <f t="shared" si="9"/>
        <v>774577710</v>
      </c>
      <c r="T53" s="21"/>
      <c r="U53" s="30">
        <f t="shared" si="7"/>
        <v>-0.30989218302828736</v>
      </c>
    </row>
    <row r="54" spans="1:21" ht="40.9" customHeight="1">
      <c r="A54" s="94" t="s">
        <v>320</v>
      </c>
      <c r="B54" s="94"/>
      <c r="C54" s="21">
        <v>0</v>
      </c>
      <c r="D54" s="21"/>
      <c r="E54" s="21">
        <v>-10453851715</v>
      </c>
      <c r="F54" s="21"/>
      <c r="G54" s="21">
        <v>0</v>
      </c>
      <c r="H54" s="21"/>
      <c r="I54" s="21">
        <f t="shared" si="8"/>
        <v>-10453851715</v>
      </c>
      <c r="J54" s="21"/>
      <c r="K54" s="30">
        <f t="shared" si="6"/>
        <v>2.0552903472044162</v>
      </c>
      <c r="L54" s="21"/>
      <c r="M54" s="21">
        <v>720000000</v>
      </c>
      <c r="N54" s="21"/>
      <c r="O54" s="21">
        <v>-10681382546</v>
      </c>
      <c r="P54" s="21"/>
      <c r="Q54" s="21">
        <v>0</v>
      </c>
      <c r="R54" s="21"/>
      <c r="S54" s="21">
        <f t="shared" si="9"/>
        <v>-9961382546</v>
      </c>
      <c r="T54" s="21"/>
      <c r="U54" s="30">
        <f t="shared" si="7"/>
        <v>3.9853387766087653</v>
      </c>
    </row>
    <row r="55" spans="1:21" ht="40.9" customHeight="1">
      <c r="A55" s="94" t="s">
        <v>29</v>
      </c>
      <c r="B55" s="94"/>
      <c r="C55" s="21">
        <v>0</v>
      </c>
      <c r="D55" s="21"/>
      <c r="E55" s="21">
        <v>0</v>
      </c>
      <c r="F55" s="21"/>
      <c r="G55" s="21">
        <v>0</v>
      </c>
      <c r="H55" s="21"/>
      <c r="I55" s="21">
        <f t="shared" si="8"/>
        <v>0</v>
      </c>
      <c r="J55" s="21"/>
      <c r="K55" s="30">
        <f t="shared" si="6"/>
        <v>0</v>
      </c>
      <c r="L55" s="21"/>
      <c r="M55" s="21">
        <v>0</v>
      </c>
      <c r="N55" s="21"/>
      <c r="O55" s="21">
        <v>0</v>
      </c>
      <c r="P55" s="21"/>
      <c r="Q55" s="21">
        <v>530477900</v>
      </c>
      <c r="R55" s="21"/>
      <c r="S55" s="21">
        <f t="shared" si="9"/>
        <v>530477900</v>
      </c>
      <c r="T55" s="21"/>
      <c r="U55" s="30">
        <f t="shared" si="7"/>
        <v>-0.21223300432859282</v>
      </c>
    </row>
    <row r="56" spans="1:21" ht="40.9" customHeight="1">
      <c r="A56" s="94" t="str">
        <f>'درآمد ناشی از تغییر قیمت  '!A16</f>
        <v>سر. توسعه معادن و فلزات (حق تقدم) (ومعادنح)</v>
      </c>
      <c r="B56" s="94"/>
      <c r="C56" s="21">
        <v>0</v>
      </c>
      <c r="D56" s="21"/>
      <c r="E56" s="21">
        <f>'درآمد ناشی از تغییر قیمت  '!I16</f>
        <v>-3668408835</v>
      </c>
      <c r="F56" s="21"/>
      <c r="G56" s="21">
        <v>0</v>
      </c>
      <c r="H56" s="21"/>
      <c r="I56" s="21">
        <f t="shared" si="8"/>
        <v>-3668408835</v>
      </c>
      <c r="J56" s="21"/>
      <c r="K56" s="30">
        <f t="shared" si="6"/>
        <v>0.72123131968252707</v>
      </c>
      <c r="L56" s="21"/>
      <c r="M56" s="21">
        <v>0</v>
      </c>
      <c r="N56" s="21"/>
      <c r="O56" s="21">
        <f>'درآمد ناشی از تغییر قیمت  '!Q16</f>
        <v>-3668408835</v>
      </c>
      <c r="P56" s="21"/>
      <c r="Q56" s="21">
        <v>0</v>
      </c>
      <c r="R56" s="21"/>
      <c r="S56" s="21">
        <f t="shared" si="9"/>
        <v>-3668408835</v>
      </c>
      <c r="T56" s="21"/>
      <c r="U56" s="30">
        <f t="shared" si="7"/>
        <v>1.4676528996921516</v>
      </c>
    </row>
    <row r="57" spans="1:21" ht="40.9" customHeight="1">
      <c r="A57" s="94" t="s">
        <v>120</v>
      </c>
      <c r="B57" s="94"/>
      <c r="C57" s="21">
        <v>0</v>
      </c>
      <c r="D57" s="21"/>
      <c r="E57" s="21">
        <v>0</v>
      </c>
      <c r="F57" s="21"/>
      <c r="G57" s="21">
        <v>0</v>
      </c>
      <c r="H57" s="21"/>
      <c r="I57" s="21">
        <f t="shared" si="8"/>
        <v>0</v>
      </c>
      <c r="J57" s="21"/>
      <c r="K57" s="30">
        <f t="shared" si="6"/>
        <v>0</v>
      </c>
      <c r="L57" s="21"/>
      <c r="M57" s="21">
        <v>0</v>
      </c>
      <c r="N57" s="21"/>
      <c r="O57" s="21">
        <v>0</v>
      </c>
      <c r="P57" s="21"/>
      <c r="Q57" s="21">
        <v>433755245</v>
      </c>
      <c r="R57" s="21"/>
      <c r="S57" s="21">
        <f t="shared" si="9"/>
        <v>433755245</v>
      </c>
      <c r="T57" s="21"/>
      <c r="U57" s="30">
        <f t="shared" si="7"/>
        <v>-0.17353631280329462</v>
      </c>
    </row>
    <row r="58" spans="1:21" ht="40.9" customHeight="1">
      <c r="A58" s="94" t="s">
        <v>69</v>
      </c>
      <c r="B58" s="94"/>
      <c r="C58" s="21">
        <v>0</v>
      </c>
      <c r="D58" s="21"/>
      <c r="E58" s="21">
        <v>0</v>
      </c>
      <c r="F58" s="21"/>
      <c r="G58" s="21">
        <v>0</v>
      </c>
      <c r="H58" s="21"/>
      <c r="I58" s="21">
        <f t="shared" si="8"/>
        <v>0</v>
      </c>
      <c r="J58" s="21"/>
      <c r="K58" s="30">
        <f t="shared" si="6"/>
        <v>0</v>
      </c>
      <c r="L58" s="21"/>
      <c r="M58" s="21">
        <v>0</v>
      </c>
      <c r="N58" s="21"/>
      <c r="O58" s="21">
        <v>0</v>
      </c>
      <c r="P58" s="21"/>
      <c r="Q58" s="21">
        <v>4600620573</v>
      </c>
      <c r="R58" s="21"/>
      <c r="S58" s="21">
        <f t="shared" si="9"/>
        <v>4600620573</v>
      </c>
      <c r="T58" s="21"/>
      <c r="U58" s="30">
        <f t="shared" si="7"/>
        <v>-1.8406111281614603</v>
      </c>
    </row>
    <row r="59" spans="1:21" ht="40.9" customHeight="1">
      <c r="A59" s="94" t="s">
        <v>293</v>
      </c>
      <c r="B59" s="94"/>
      <c r="C59" s="21">
        <v>0</v>
      </c>
      <c r="D59" s="21"/>
      <c r="E59" s="21">
        <v>0</v>
      </c>
      <c r="F59" s="21"/>
      <c r="G59" s="21">
        <v>0</v>
      </c>
      <c r="H59" s="21"/>
      <c r="I59" s="21">
        <f t="shared" si="8"/>
        <v>0</v>
      </c>
      <c r="J59" s="21"/>
      <c r="K59" s="30">
        <f t="shared" si="6"/>
        <v>0</v>
      </c>
      <c r="L59" s="21"/>
      <c r="M59" s="21">
        <v>0</v>
      </c>
      <c r="N59" s="21"/>
      <c r="O59" s="21">
        <v>0</v>
      </c>
      <c r="P59" s="21"/>
      <c r="Q59" s="21">
        <v>11698047213</v>
      </c>
      <c r="R59" s="21"/>
      <c r="S59" s="21">
        <f t="shared" si="9"/>
        <v>11698047213</v>
      </c>
      <c r="T59" s="21"/>
      <c r="U59" s="30">
        <f t="shared" si="7"/>
        <v>-4.6801416322766931</v>
      </c>
    </row>
    <row r="60" spans="1:21" ht="40.9" customHeight="1">
      <c r="A60" s="94" t="s">
        <v>247</v>
      </c>
      <c r="B60" s="94"/>
      <c r="C60" s="21">
        <v>0</v>
      </c>
      <c r="D60" s="21"/>
      <c r="E60" s="21">
        <v>0</v>
      </c>
      <c r="F60" s="21"/>
      <c r="G60" s="21">
        <v>0</v>
      </c>
      <c r="H60" s="21"/>
      <c r="I60" s="21">
        <f t="shared" si="8"/>
        <v>0</v>
      </c>
      <c r="J60" s="21"/>
      <c r="K60" s="30">
        <f t="shared" si="6"/>
        <v>0</v>
      </c>
      <c r="L60" s="21"/>
      <c r="M60" s="21">
        <v>0</v>
      </c>
      <c r="N60" s="21"/>
      <c r="O60" s="21">
        <v>0</v>
      </c>
      <c r="P60" s="21"/>
      <c r="Q60" s="21">
        <v>10076101061</v>
      </c>
      <c r="R60" s="21"/>
      <c r="S60" s="21">
        <f t="shared" si="9"/>
        <v>10076101061</v>
      </c>
      <c r="T60" s="21"/>
      <c r="U60" s="30">
        <f t="shared" si="7"/>
        <v>-4.0312352316553657</v>
      </c>
    </row>
    <row r="61" spans="1:21" ht="40.9" customHeight="1">
      <c r="A61" s="94" t="s">
        <v>294</v>
      </c>
      <c r="B61" s="94"/>
      <c r="C61" s="21">
        <v>0</v>
      </c>
      <c r="D61" s="21"/>
      <c r="E61" s="21">
        <v>0</v>
      </c>
      <c r="F61" s="21"/>
      <c r="G61" s="21">
        <v>0</v>
      </c>
      <c r="H61" s="21"/>
      <c r="I61" s="21">
        <f t="shared" si="8"/>
        <v>0</v>
      </c>
      <c r="J61" s="21"/>
      <c r="K61" s="30">
        <f t="shared" si="6"/>
        <v>0</v>
      </c>
      <c r="L61" s="21"/>
      <c r="M61" s="21">
        <v>0</v>
      </c>
      <c r="N61" s="21"/>
      <c r="O61" s="21">
        <v>0</v>
      </c>
      <c r="P61" s="21"/>
      <c r="Q61" s="21">
        <v>-9949805620</v>
      </c>
      <c r="R61" s="21"/>
      <c r="S61" s="21">
        <f t="shared" si="9"/>
        <v>-9949805620</v>
      </c>
      <c r="T61" s="21"/>
      <c r="U61" s="30">
        <f t="shared" si="7"/>
        <v>3.9807070930157833</v>
      </c>
    </row>
    <row r="62" spans="1:21" ht="40.9" customHeight="1">
      <c r="A62" s="94" t="s">
        <v>295</v>
      </c>
      <c r="B62" s="94"/>
      <c r="C62" s="21">
        <v>0</v>
      </c>
      <c r="D62" s="21"/>
      <c r="E62" s="21">
        <v>0</v>
      </c>
      <c r="F62" s="21"/>
      <c r="G62" s="21">
        <v>0</v>
      </c>
      <c r="H62" s="21"/>
      <c r="I62" s="21">
        <f t="shared" si="8"/>
        <v>0</v>
      </c>
      <c r="J62" s="21"/>
      <c r="K62" s="30">
        <f t="shared" si="6"/>
        <v>0</v>
      </c>
      <c r="L62" s="21"/>
      <c r="M62" s="21">
        <v>0</v>
      </c>
      <c r="N62" s="21"/>
      <c r="O62" s="21">
        <v>0</v>
      </c>
      <c r="P62" s="21"/>
      <c r="Q62" s="21">
        <v>-5907278581</v>
      </c>
      <c r="R62" s="21"/>
      <c r="S62" s="21">
        <f t="shared" si="9"/>
        <v>-5907278581</v>
      </c>
      <c r="T62" s="21"/>
      <c r="U62" s="30">
        <f t="shared" si="7"/>
        <v>2.3633774011161948</v>
      </c>
    </row>
    <row r="63" spans="1:21" ht="40.9" customHeight="1">
      <c r="A63" s="94" t="s">
        <v>296</v>
      </c>
      <c r="B63" s="94"/>
      <c r="C63" s="21">
        <v>0</v>
      </c>
      <c r="D63" s="21"/>
      <c r="E63" s="21">
        <v>0</v>
      </c>
      <c r="F63" s="21"/>
      <c r="G63" s="21">
        <v>0</v>
      </c>
      <c r="H63" s="21"/>
      <c r="I63" s="21">
        <f t="shared" si="8"/>
        <v>0</v>
      </c>
      <c r="J63" s="21"/>
      <c r="K63" s="30">
        <f t="shared" si="6"/>
        <v>0</v>
      </c>
      <c r="L63" s="21"/>
      <c r="M63" s="21">
        <v>0</v>
      </c>
      <c r="N63" s="21"/>
      <c r="O63" s="21">
        <v>0</v>
      </c>
      <c r="P63" s="21"/>
      <c r="Q63" s="21">
        <v>4019612923</v>
      </c>
      <c r="R63" s="21"/>
      <c r="S63" s="21">
        <f t="shared" si="9"/>
        <v>4019612923</v>
      </c>
      <c r="T63" s="21"/>
      <c r="U63" s="30">
        <f t="shared" si="7"/>
        <v>-1.6081622380241036</v>
      </c>
    </row>
    <row r="64" spans="1:21" ht="40.9" customHeight="1">
      <c r="A64" s="94" t="s">
        <v>297</v>
      </c>
      <c r="B64" s="94"/>
      <c r="C64" s="21">
        <v>0</v>
      </c>
      <c r="D64" s="21"/>
      <c r="E64" s="21">
        <v>0</v>
      </c>
      <c r="F64" s="21"/>
      <c r="G64" s="21">
        <v>0</v>
      </c>
      <c r="H64" s="21"/>
      <c r="I64" s="21">
        <f t="shared" si="8"/>
        <v>0</v>
      </c>
      <c r="J64" s="21"/>
      <c r="K64" s="30">
        <f t="shared" si="6"/>
        <v>0</v>
      </c>
      <c r="L64" s="21"/>
      <c r="M64" s="21">
        <v>0</v>
      </c>
      <c r="N64" s="21"/>
      <c r="O64" s="21">
        <v>0</v>
      </c>
      <c r="P64" s="21"/>
      <c r="Q64" s="21">
        <v>1171713776</v>
      </c>
      <c r="R64" s="21"/>
      <c r="S64" s="21">
        <f t="shared" si="9"/>
        <v>1171713776</v>
      </c>
      <c r="T64" s="21"/>
      <c r="U64" s="30">
        <f t="shared" si="7"/>
        <v>-0.46877793569473836</v>
      </c>
    </row>
    <row r="65" spans="1:21" ht="40.9" customHeight="1">
      <c r="A65" s="94" t="s">
        <v>298</v>
      </c>
      <c r="B65" s="94"/>
      <c r="C65" s="21">
        <v>0</v>
      </c>
      <c r="D65" s="21"/>
      <c r="E65" s="21">
        <v>0</v>
      </c>
      <c r="F65" s="21"/>
      <c r="G65" s="21">
        <v>0</v>
      </c>
      <c r="H65" s="21"/>
      <c r="I65" s="21">
        <f t="shared" si="8"/>
        <v>0</v>
      </c>
      <c r="J65" s="21"/>
      <c r="K65" s="30">
        <f t="shared" si="6"/>
        <v>0</v>
      </c>
      <c r="L65" s="21"/>
      <c r="M65" s="21">
        <v>0</v>
      </c>
      <c r="N65" s="21"/>
      <c r="O65" s="21">
        <v>0</v>
      </c>
      <c r="P65" s="21"/>
      <c r="Q65" s="21">
        <v>5578171164</v>
      </c>
      <c r="R65" s="21"/>
      <c r="S65" s="21">
        <f t="shared" si="9"/>
        <v>5578171164</v>
      </c>
      <c r="T65" s="21"/>
      <c r="U65" s="30">
        <f t="shared" si="7"/>
        <v>-2.2317084741793081</v>
      </c>
    </row>
    <row r="66" spans="1:21" ht="40.9" customHeight="1">
      <c r="A66" s="94" t="s">
        <v>235</v>
      </c>
      <c r="B66" s="94"/>
      <c r="C66" s="21">
        <v>0</v>
      </c>
      <c r="D66" s="21"/>
      <c r="E66" s="21">
        <v>0</v>
      </c>
      <c r="F66" s="21"/>
      <c r="G66" s="21">
        <v>0</v>
      </c>
      <c r="H66" s="21"/>
      <c r="I66" s="21">
        <f t="shared" si="8"/>
        <v>0</v>
      </c>
      <c r="J66" s="21"/>
      <c r="K66" s="30">
        <f t="shared" si="6"/>
        <v>0</v>
      </c>
      <c r="L66" s="21"/>
      <c r="M66" s="21">
        <v>0</v>
      </c>
      <c r="N66" s="21"/>
      <c r="O66" s="21">
        <v>0</v>
      </c>
      <c r="P66" s="21"/>
      <c r="Q66" s="21">
        <v>-327144794</v>
      </c>
      <c r="R66" s="21"/>
      <c r="S66" s="21">
        <f t="shared" si="9"/>
        <v>-327144794</v>
      </c>
      <c r="T66" s="21"/>
      <c r="U66" s="30">
        <f t="shared" si="7"/>
        <v>0.13088372292432657</v>
      </c>
    </row>
    <row r="67" spans="1:21" ht="40.9" customHeight="1">
      <c r="A67" s="94" t="s">
        <v>299</v>
      </c>
      <c r="B67" s="94"/>
      <c r="C67" s="21">
        <v>0</v>
      </c>
      <c r="D67" s="21"/>
      <c r="E67" s="21">
        <v>0</v>
      </c>
      <c r="F67" s="21"/>
      <c r="G67" s="21">
        <v>0</v>
      </c>
      <c r="H67" s="21"/>
      <c r="I67" s="21">
        <f t="shared" si="8"/>
        <v>0</v>
      </c>
      <c r="J67" s="21"/>
      <c r="K67" s="30">
        <f t="shared" si="6"/>
        <v>0</v>
      </c>
      <c r="L67" s="21"/>
      <c r="M67" s="21">
        <v>0</v>
      </c>
      <c r="N67" s="21"/>
      <c r="O67" s="21">
        <v>0</v>
      </c>
      <c r="P67" s="21"/>
      <c r="Q67" s="21">
        <v>971945640</v>
      </c>
      <c r="R67" s="21"/>
      <c r="S67" s="21">
        <f t="shared" si="9"/>
        <v>971945640</v>
      </c>
      <c r="T67" s="21"/>
      <c r="U67" s="30">
        <f t="shared" si="7"/>
        <v>-0.38885492349686374</v>
      </c>
    </row>
    <row r="68" spans="1:21" ht="40.9" customHeight="1">
      <c r="A68" s="94" t="s">
        <v>300</v>
      </c>
      <c r="B68" s="94"/>
      <c r="C68" s="21">
        <v>0</v>
      </c>
      <c r="D68" s="21"/>
      <c r="E68" s="21">
        <v>0</v>
      </c>
      <c r="F68" s="21"/>
      <c r="G68" s="21">
        <v>0</v>
      </c>
      <c r="H68" s="21"/>
      <c r="I68" s="21">
        <f t="shared" si="8"/>
        <v>0</v>
      </c>
      <c r="J68" s="21"/>
      <c r="K68" s="30">
        <f t="shared" si="6"/>
        <v>0</v>
      </c>
      <c r="L68" s="21"/>
      <c r="M68" s="21">
        <v>0</v>
      </c>
      <c r="N68" s="21"/>
      <c r="O68" s="21">
        <v>0</v>
      </c>
      <c r="P68" s="21"/>
      <c r="Q68" s="21">
        <v>4315958473</v>
      </c>
      <c r="R68" s="21"/>
      <c r="S68" s="21">
        <f t="shared" si="9"/>
        <v>4315958473</v>
      </c>
      <c r="T68" s="21"/>
      <c r="U68" s="30">
        <f t="shared" si="7"/>
        <v>-1.7267238338906028</v>
      </c>
    </row>
    <row r="69" spans="1:21" ht="40.9" customHeight="1">
      <c r="A69" s="94" t="s">
        <v>301</v>
      </c>
      <c r="B69" s="94"/>
      <c r="C69" s="21">
        <v>0</v>
      </c>
      <c r="D69" s="21"/>
      <c r="E69" s="21">
        <v>0</v>
      </c>
      <c r="F69" s="21"/>
      <c r="G69" s="21">
        <v>0</v>
      </c>
      <c r="H69" s="21"/>
      <c r="I69" s="21">
        <f t="shared" si="8"/>
        <v>0</v>
      </c>
      <c r="J69" s="21"/>
      <c r="K69" s="30">
        <f t="shared" si="6"/>
        <v>0</v>
      </c>
      <c r="L69" s="21"/>
      <c r="M69" s="21">
        <v>0</v>
      </c>
      <c r="N69" s="21"/>
      <c r="O69" s="21">
        <v>0</v>
      </c>
      <c r="P69" s="21"/>
      <c r="Q69" s="21">
        <v>628514250</v>
      </c>
      <c r="R69" s="21"/>
      <c r="S69" s="21">
        <f t="shared" si="9"/>
        <v>628514250</v>
      </c>
      <c r="T69" s="21"/>
      <c r="U69" s="30">
        <f t="shared" si="7"/>
        <v>-0.25145527747872681</v>
      </c>
    </row>
    <row r="70" spans="1:21" ht="40.9" customHeight="1" thickBot="1">
      <c r="A70" s="94" t="s">
        <v>70</v>
      </c>
      <c r="B70" s="94"/>
      <c r="C70" s="22">
        <v>0</v>
      </c>
      <c r="D70" s="21"/>
      <c r="E70" s="22">
        <v>0</v>
      </c>
      <c r="F70" s="21"/>
      <c r="G70" s="22">
        <v>0</v>
      </c>
      <c r="H70" s="21"/>
      <c r="I70" s="22">
        <f t="shared" si="8"/>
        <v>0</v>
      </c>
      <c r="J70" s="21"/>
      <c r="K70" s="75">
        <f t="shared" si="6"/>
        <v>0</v>
      </c>
      <c r="L70" s="21"/>
      <c r="M70" s="22">
        <v>0</v>
      </c>
      <c r="N70" s="21"/>
      <c r="O70" s="22">
        <v>0</v>
      </c>
      <c r="P70" s="21"/>
      <c r="Q70" s="22">
        <v>19351123</v>
      </c>
      <c r="R70" s="21"/>
      <c r="S70" s="22">
        <f t="shared" si="9"/>
        <v>19351123</v>
      </c>
      <c r="T70" s="21"/>
      <c r="U70" s="75">
        <f t="shared" si="7"/>
        <v>-7.7419756250394827E-3</v>
      </c>
    </row>
    <row r="71" spans="1:21" ht="40.9" customHeight="1" thickBot="1">
      <c r="A71" s="74" t="s">
        <v>193</v>
      </c>
      <c r="B71" s="74"/>
      <c r="C71" s="28">
        <f>SUM(C45:C70)</f>
        <v>0</v>
      </c>
      <c r="D71" s="27"/>
      <c r="E71" s="28">
        <f>SUM(E45:E70)</f>
        <v>-510579275930</v>
      </c>
      <c r="F71" s="27"/>
      <c r="G71" s="28">
        <f>SUM(G45:G70)</f>
        <v>-135019375009</v>
      </c>
      <c r="H71" s="27"/>
      <c r="I71" s="28">
        <f>SUM(I45:I70)</f>
        <v>-645598650939</v>
      </c>
      <c r="J71" s="27"/>
      <c r="K71" s="76">
        <f>SUM(K45:K70)</f>
        <v>126.92859164428278</v>
      </c>
      <c r="L71" s="27"/>
      <c r="M71" s="28">
        <f>SUM(M45:M70)</f>
        <v>104515584416</v>
      </c>
      <c r="N71" s="27"/>
      <c r="O71" s="28">
        <f>SUM(O45:O70)</f>
        <v>-1508688435119</v>
      </c>
      <c r="P71" s="27"/>
      <c r="Q71" s="28">
        <f>SUM(Q45:Q70)</f>
        <v>405546337752</v>
      </c>
      <c r="R71" s="27"/>
      <c r="S71" s="28">
        <f>SUM(S45:S70)</f>
        <v>-998626512951</v>
      </c>
      <c r="T71" s="27"/>
      <c r="U71" s="76">
        <f>SUM(U45:U70)</f>
        <v>399.52937727618274</v>
      </c>
    </row>
    <row r="72" spans="1:21" ht="40.9" customHeight="1">
      <c r="A72" s="23"/>
      <c r="B72" s="23"/>
      <c r="C72" s="21"/>
      <c r="D72" s="21"/>
      <c r="E72" s="21"/>
      <c r="F72" s="21"/>
      <c r="G72" s="21"/>
      <c r="H72" s="21"/>
      <c r="I72" s="21"/>
      <c r="J72" s="21"/>
      <c r="K72" s="30"/>
      <c r="L72" s="21"/>
      <c r="M72" s="21"/>
      <c r="N72" s="21"/>
      <c r="O72" s="21"/>
      <c r="P72" s="21"/>
      <c r="Q72" s="21"/>
      <c r="R72" s="21"/>
      <c r="S72" s="21"/>
      <c r="T72" s="21"/>
      <c r="U72" s="30"/>
    </row>
    <row r="73" spans="1:21" ht="40.9" customHeight="1">
      <c r="A73" s="226" t="s">
        <v>0</v>
      </c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</row>
    <row r="74" spans="1:21" ht="40.9" customHeight="1">
      <c r="A74" s="226" t="s">
        <v>80</v>
      </c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</row>
    <row r="75" spans="1:21" ht="40.9" customHeight="1">
      <c r="A75" s="226" t="str">
        <f>درآمدها!A3</f>
        <v>دوره یک ماهه منتهی به 31 اردیبهشت 1405</v>
      </c>
      <c r="B75" s="226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</row>
    <row r="76" spans="1:21" ht="40.9" customHeight="1"/>
    <row r="77" spans="1:21" ht="40.9" customHeight="1">
      <c r="A77" s="227" t="s">
        <v>263</v>
      </c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</row>
    <row r="78" spans="1:21" ht="40.9" customHeight="1">
      <c r="A78" s="112"/>
      <c r="B78" s="112"/>
      <c r="C78" s="229" t="s">
        <v>157</v>
      </c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</row>
    <row r="79" spans="1:21" ht="40.9" customHeight="1" thickBot="1">
      <c r="A79" s="128"/>
      <c r="B79" s="128"/>
      <c r="C79" s="225" t="str">
        <f>C41</f>
        <v>طی اردیبهشت ماه</v>
      </c>
      <c r="D79" s="225"/>
      <c r="E79" s="225"/>
      <c r="F79" s="225"/>
      <c r="G79" s="225"/>
      <c r="H79" s="225"/>
      <c r="I79" s="225"/>
      <c r="J79" s="225"/>
      <c r="K79" s="225"/>
      <c r="L79" s="122"/>
      <c r="M79" s="225" t="str">
        <f>M41</f>
        <v>از ابتدای سال مالی تا پایان اردیبهشت ماه</v>
      </c>
      <c r="N79" s="225"/>
      <c r="O79" s="225"/>
      <c r="P79" s="225"/>
      <c r="Q79" s="225"/>
      <c r="R79" s="225"/>
      <c r="S79" s="225"/>
      <c r="T79" s="225"/>
      <c r="U79" s="225"/>
    </row>
    <row r="80" spans="1:21" ht="40.9" customHeight="1">
      <c r="A80" s="226" t="s">
        <v>189</v>
      </c>
      <c r="B80" s="119"/>
      <c r="C80" s="223" t="s">
        <v>88</v>
      </c>
      <c r="D80" s="124"/>
      <c r="E80" s="223" t="s">
        <v>148</v>
      </c>
      <c r="F80" s="124"/>
      <c r="G80" s="223" t="s">
        <v>149</v>
      </c>
      <c r="H80" s="124"/>
      <c r="I80" s="223" t="s">
        <v>30</v>
      </c>
      <c r="J80" s="223"/>
      <c r="K80" s="223"/>
      <c r="L80" s="124"/>
      <c r="M80" s="223" t="s">
        <v>88</v>
      </c>
      <c r="N80" s="123"/>
      <c r="O80" s="223" t="s">
        <v>148</v>
      </c>
      <c r="P80" s="123"/>
      <c r="Q80" s="223" t="s">
        <v>149</v>
      </c>
      <c r="R80" s="123"/>
      <c r="S80" s="223" t="s">
        <v>30</v>
      </c>
      <c r="T80" s="223"/>
      <c r="U80" s="223"/>
    </row>
    <row r="81" spans="1:21" ht="40.9" customHeight="1" thickBot="1">
      <c r="A81" s="226"/>
      <c r="B81" s="119"/>
      <c r="C81" s="224"/>
      <c r="D81" s="124"/>
      <c r="E81" s="224"/>
      <c r="F81" s="124"/>
      <c r="G81" s="224"/>
      <c r="H81" s="124"/>
      <c r="I81" s="225"/>
      <c r="J81" s="225"/>
      <c r="K81" s="225"/>
      <c r="L81" s="124"/>
      <c r="M81" s="224"/>
      <c r="N81" s="124"/>
      <c r="O81" s="224"/>
      <c r="P81" s="124"/>
      <c r="Q81" s="224"/>
      <c r="R81" s="124"/>
      <c r="S81" s="225"/>
      <c r="T81" s="225"/>
      <c r="U81" s="225"/>
    </row>
    <row r="82" spans="1:21" ht="40.9" customHeight="1" thickBot="1">
      <c r="A82" s="228"/>
      <c r="B82" s="130"/>
      <c r="C82" s="121" t="s">
        <v>190</v>
      </c>
      <c r="D82" s="124"/>
      <c r="E82" s="121" t="s">
        <v>191</v>
      </c>
      <c r="F82" s="124"/>
      <c r="G82" s="121" t="s">
        <v>192</v>
      </c>
      <c r="H82" s="122"/>
      <c r="I82" s="125" t="s">
        <v>77</v>
      </c>
      <c r="J82" s="124"/>
      <c r="K82" s="126" t="s">
        <v>150</v>
      </c>
      <c r="L82" s="124"/>
      <c r="M82" s="121" t="s">
        <v>190</v>
      </c>
      <c r="N82" s="124"/>
      <c r="O82" s="121" t="s">
        <v>191</v>
      </c>
      <c r="P82" s="124"/>
      <c r="Q82" s="121" t="s">
        <v>192</v>
      </c>
      <c r="R82" s="127"/>
      <c r="S82" s="125" t="s">
        <v>77</v>
      </c>
      <c r="T82" s="125"/>
      <c r="U82" s="126" t="s">
        <v>150</v>
      </c>
    </row>
    <row r="83" spans="1:21" ht="40.9" customHeight="1">
      <c r="A83" s="88" t="s">
        <v>194</v>
      </c>
      <c r="B83" s="88"/>
      <c r="C83" s="89">
        <f>C71</f>
        <v>0</v>
      </c>
      <c r="D83" s="89"/>
      <c r="E83" s="89">
        <f>E71</f>
        <v>-510579275930</v>
      </c>
      <c r="F83" s="89"/>
      <c r="G83" s="89">
        <f>G71</f>
        <v>-135019375009</v>
      </c>
      <c r="H83" s="90"/>
      <c r="I83" s="89">
        <f>I71</f>
        <v>-645598650939</v>
      </c>
      <c r="J83" s="89"/>
      <c r="K83" s="91">
        <f>K71</f>
        <v>126.92859164428278</v>
      </c>
      <c r="L83" s="89"/>
      <c r="M83" s="89">
        <f>M71</f>
        <v>104515584416</v>
      </c>
      <c r="N83" s="89"/>
      <c r="O83" s="89">
        <f>O71</f>
        <v>-1508688435119</v>
      </c>
      <c r="P83" s="89"/>
      <c r="Q83" s="89">
        <f>Q71</f>
        <v>405546337752</v>
      </c>
      <c r="R83" s="90"/>
      <c r="S83" s="89">
        <f>S71</f>
        <v>-998626512951</v>
      </c>
      <c r="T83" s="89"/>
      <c r="U83" s="91">
        <f>U71</f>
        <v>399.52937727618274</v>
      </c>
    </row>
    <row r="84" spans="1:21" ht="40.9" customHeight="1">
      <c r="A84" s="94" t="s">
        <v>258</v>
      </c>
      <c r="B84" s="94"/>
      <c r="C84" s="21">
        <v>0</v>
      </c>
      <c r="D84" s="21"/>
      <c r="E84" s="21">
        <v>0</v>
      </c>
      <c r="F84" s="21"/>
      <c r="G84" s="21">
        <v>0</v>
      </c>
      <c r="H84" s="21"/>
      <c r="I84" s="21">
        <f>C84+E84+G84</f>
        <v>0</v>
      </c>
      <c r="J84" s="21"/>
      <c r="K84" s="30">
        <f t="shared" ref="K84:K104" si="10">I84/$I$303*100</f>
        <v>0</v>
      </c>
      <c r="L84" s="21"/>
      <c r="M84" s="21">
        <v>0</v>
      </c>
      <c r="N84" s="21"/>
      <c r="O84" s="21">
        <v>0</v>
      </c>
      <c r="P84" s="21"/>
      <c r="Q84" s="21">
        <v>1858436</v>
      </c>
      <c r="R84" s="21"/>
      <c r="S84" s="21">
        <f>M84+O84+Q84</f>
        <v>1858436</v>
      </c>
      <c r="T84" s="21"/>
      <c r="U84" s="30">
        <f t="shared" ref="U84:U104" si="11">S84/$S$303*100</f>
        <v>-7.435209942438935E-4</v>
      </c>
    </row>
    <row r="85" spans="1:21" ht="40.9" customHeight="1">
      <c r="A85" s="94" t="s">
        <v>256</v>
      </c>
      <c r="B85" s="94"/>
      <c r="C85" s="21">
        <v>0</v>
      </c>
      <c r="D85" s="21"/>
      <c r="E85" s="21">
        <v>0</v>
      </c>
      <c r="F85" s="21"/>
      <c r="G85" s="21">
        <v>0</v>
      </c>
      <c r="H85" s="21"/>
      <c r="I85" s="21">
        <f t="shared" ref="I85:I104" si="12">C85+E85+G85</f>
        <v>0</v>
      </c>
      <c r="J85" s="21"/>
      <c r="K85" s="30">
        <f t="shared" si="10"/>
        <v>0</v>
      </c>
      <c r="L85" s="21"/>
      <c r="M85" s="21">
        <v>0</v>
      </c>
      <c r="N85" s="21"/>
      <c r="O85" s="21">
        <v>0</v>
      </c>
      <c r="P85" s="21"/>
      <c r="Q85" s="21">
        <v>133003</v>
      </c>
      <c r="R85" s="21"/>
      <c r="S85" s="21">
        <f t="shared" ref="S85:S104" si="13">M85+O85+Q85</f>
        <v>133003</v>
      </c>
      <c r="T85" s="21"/>
      <c r="U85" s="30">
        <f t="shared" si="11"/>
        <v>-5.3211691334767824E-5</v>
      </c>
    </row>
    <row r="86" spans="1:21" ht="40.9" customHeight="1">
      <c r="A86" s="94" t="s">
        <v>241</v>
      </c>
      <c r="B86" s="94"/>
      <c r="C86" s="21">
        <v>0</v>
      </c>
      <c r="D86" s="21"/>
      <c r="E86" s="21">
        <v>0</v>
      </c>
      <c r="F86" s="21"/>
      <c r="G86" s="21">
        <v>0</v>
      </c>
      <c r="H86" s="21"/>
      <c r="I86" s="21">
        <f t="shared" si="12"/>
        <v>0</v>
      </c>
      <c r="J86" s="21"/>
      <c r="K86" s="30">
        <f t="shared" si="10"/>
        <v>0</v>
      </c>
      <c r="L86" s="21"/>
      <c r="M86" s="21">
        <v>0</v>
      </c>
      <c r="N86" s="21"/>
      <c r="O86" s="21">
        <v>0</v>
      </c>
      <c r="P86" s="21"/>
      <c r="Q86" s="21">
        <v>249008</v>
      </c>
      <c r="R86" s="21"/>
      <c r="S86" s="21">
        <f t="shared" si="13"/>
        <v>249008</v>
      </c>
      <c r="T86" s="21"/>
      <c r="U86" s="30">
        <f t="shared" si="11"/>
        <v>-9.9622841859866814E-5</v>
      </c>
    </row>
    <row r="87" spans="1:21" ht="40.9" customHeight="1">
      <c r="A87" s="94" t="s">
        <v>273</v>
      </c>
      <c r="B87" s="94"/>
      <c r="C87" s="21">
        <v>0</v>
      </c>
      <c r="D87" s="21"/>
      <c r="E87" s="21">
        <v>0</v>
      </c>
      <c r="F87" s="21"/>
      <c r="G87" s="21">
        <v>0</v>
      </c>
      <c r="H87" s="21"/>
      <c r="I87" s="21">
        <f t="shared" si="12"/>
        <v>0</v>
      </c>
      <c r="J87" s="21"/>
      <c r="K87" s="30">
        <f t="shared" si="10"/>
        <v>0</v>
      </c>
      <c r="L87" s="21"/>
      <c r="M87" s="21">
        <v>0</v>
      </c>
      <c r="N87" s="21"/>
      <c r="O87" s="21">
        <v>0</v>
      </c>
      <c r="P87" s="21"/>
      <c r="Q87" s="21">
        <v>27936320</v>
      </c>
      <c r="R87" s="21"/>
      <c r="S87" s="21">
        <f t="shared" si="13"/>
        <v>27936320</v>
      </c>
      <c r="T87" s="21"/>
      <c r="U87" s="30">
        <f t="shared" si="11"/>
        <v>-1.117673162913093E-2</v>
      </c>
    </row>
    <row r="88" spans="1:21" ht="40.9" customHeight="1">
      <c r="A88" s="94" t="s">
        <v>368</v>
      </c>
      <c r="B88" s="94"/>
      <c r="C88" s="21">
        <v>0</v>
      </c>
      <c r="D88" s="21"/>
      <c r="E88" s="21">
        <v>0</v>
      </c>
      <c r="F88" s="21"/>
      <c r="G88" s="21">
        <v>0</v>
      </c>
      <c r="H88" s="21"/>
      <c r="I88" s="21">
        <f t="shared" si="12"/>
        <v>0</v>
      </c>
      <c r="J88" s="21"/>
      <c r="K88" s="30">
        <f t="shared" si="10"/>
        <v>0</v>
      </c>
      <c r="L88" s="21"/>
      <c r="M88" s="21">
        <v>0</v>
      </c>
      <c r="N88" s="21"/>
      <c r="O88" s="21">
        <v>0</v>
      </c>
      <c r="P88" s="21"/>
      <c r="Q88" s="21">
        <v>2347994</v>
      </c>
      <c r="R88" s="21"/>
      <c r="S88" s="21">
        <f t="shared" si="13"/>
        <v>2347994</v>
      </c>
      <c r="T88" s="21"/>
      <c r="U88" s="30">
        <f t="shared" si="11"/>
        <v>-9.3938281079289072E-4</v>
      </c>
    </row>
    <row r="89" spans="1:21" ht="40.9" customHeight="1">
      <c r="A89" s="94" t="s">
        <v>116</v>
      </c>
      <c r="B89" s="94"/>
      <c r="C89" s="21">
        <v>0</v>
      </c>
      <c r="D89" s="21"/>
      <c r="E89" s="21">
        <v>0</v>
      </c>
      <c r="F89" s="21"/>
      <c r="G89" s="21">
        <v>0</v>
      </c>
      <c r="H89" s="21"/>
      <c r="I89" s="21">
        <f t="shared" si="12"/>
        <v>0</v>
      </c>
      <c r="J89" s="21"/>
      <c r="K89" s="30">
        <f t="shared" si="10"/>
        <v>0</v>
      </c>
      <c r="L89" s="21"/>
      <c r="M89" s="21">
        <v>0</v>
      </c>
      <c r="N89" s="21"/>
      <c r="O89" s="21">
        <v>0</v>
      </c>
      <c r="P89" s="21"/>
      <c r="Q89" s="21">
        <v>2413111</v>
      </c>
      <c r="R89" s="21"/>
      <c r="S89" s="21">
        <f t="shared" si="13"/>
        <v>2413111</v>
      </c>
      <c r="T89" s="21"/>
      <c r="U89" s="30">
        <f t="shared" si="11"/>
        <v>-9.6543474725030941E-4</v>
      </c>
    </row>
    <row r="90" spans="1:21" ht="40.9" customHeight="1">
      <c r="A90" s="94" t="s">
        <v>274</v>
      </c>
      <c r="B90" s="94"/>
      <c r="C90" s="21">
        <v>0</v>
      </c>
      <c r="D90" s="21"/>
      <c r="E90" s="21">
        <v>4500000</v>
      </c>
      <c r="F90" s="21"/>
      <c r="G90" s="21">
        <v>-518679</v>
      </c>
      <c r="H90" s="21"/>
      <c r="I90" s="21">
        <f t="shared" si="12"/>
        <v>3981321</v>
      </c>
      <c r="J90" s="21"/>
      <c r="K90" s="30">
        <f t="shared" si="10"/>
        <v>-7.8275174007690941E-4</v>
      </c>
      <c r="L90" s="21"/>
      <c r="M90" s="21">
        <v>0</v>
      </c>
      <c r="N90" s="21"/>
      <c r="O90" s="21">
        <v>0</v>
      </c>
      <c r="P90" s="21"/>
      <c r="Q90" s="21">
        <f>'درآمد ناشی ازفروش'!Q216</f>
        <v>-518679</v>
      </c>
      <c r="R90" s="21"/>
      <c r="S90" s="21">
        <f t="shared" si="13"/>
        <v>-518679</v>
      </c>
      <c r="T90" s="21"/>
      <c r="U90" s="30">
        <f t="shared" si="11"/>
        <v>2.0751251362620423E-4</v>
      </c>
    </row>
    <row r="91" spans="1:21" ht="40.9" customHeight="1">
      <c r="A91" s="94" t="s">
        <v>275</v>
      </c>
      <c r="B91" s="94"/>
      <c r="C91" s="21">
        <v>0</v>
      </c>
      <c r="D91" s="21"/>
      <c r="E91" s="21">
        <v>-116000000</v>
      </c>
      <c r="F91" s="21"/>
      <c r="G91" s="21">
        <v>155918122</v>
      </c>
      <c r="H91" s="21"/>
      <c r="I91" s="21">
        <f t="shared" si="12"/>
        <v>39918122</v>
      </c>
      <c r="J91" s="21"/>
      <c r="K91" s="30">
        <f t="shared" si="10"/>
        <v>-7.8481437332238117E-3</v>
      </c>
      <c r="L91" s="21"/>
      <c r="M91" s="21">
        <v>0</v>
      </c>
      <c r="N91" s="21"/>
      <c r="O91" s="21">
        <v>0</v>
      </c>
      <c r="P91" s="21"/>
      <c r="Q91" s="21">
        <f>'درآمد ناشی ازفروش'!Q213</f>
        <v>155918122</v>
      </c>
      <c r="R91" s="21"/>
      <c r="S91" s="21">
        <f t="shared" si="13"/>
        <v>155918122</v>
      </c>
      <c r="T91" s="21"/>
      <c r="U91" s="30">
        <f t="shared" si="11"/>
        <v>-6.2379547689606039E-2</v>
      </c>
    </row>
    <row r="92" spans="1:21" ht="40.9" customHeight="1">
      <c r="A92" s="94" t="s">
        <v>309</v>
      </c>
      <c r="B92" s="94"/>
      <c r="C92" s="21">
        <v>0</v>
      </c>
      <c r="D92" s="21"/>
      <c r="E92" s="21">
        <v>0</v>
      </c>
      <c r="F92" s="21"/>
      <c r="G92" s="21">
        <v>0</v>
      </c>
      <c r="H92" s="21"/>
      <c r="I92" s="21">
        <f t="shared" si="12"/>
        <v>0</v>
      </c>
      <c r="J92" s="21"/>
      <c r="K92" s="30">
        <f t="shared" si="10"/>
        <v>0</v>
      </c>
      <c r="L92" s="21"/>
      <c r="M92" s="21">
        <v>0</v>
      </c>
      <c r="N92" s="21"/>
      <c r="O92" s="21">
        <v>0</v>
      </c>
      <c r="P92" s="21"/>
      <c r="Q92" s="21">
        <v>251409000</v>
      </c>
      <c r="R92" s="21"/>
      <c r="S92" s="21">
        <f t="shared" si="13"/>
        <v>251409000</v>
      </c>
      <c r="T92" s="21"/>
      <c r="U92" s="30">
        <f t="shared" si="11"/>
        <v>-0.10058343125179615</v>
      </c>
    </row>
    <row r="93" spans="1:21" ht="40.9" customHeight="1">
      <c r="A93" s="94" t="s">
        <v>310</v>
      </c>
      <c r="B93" s="94"/>
      <c r="C93" s="21">
        <v>0</v>
      </c>
      <c r="D93" s="21"/>
      <c r="E93" s="21">
        <v>0</v>
      </c>
      <c r="F93" s="21"/>
      <c r="G93" s="21">
        <v>0</v>
      </c>
      <c r="H93" s="21"/>
      <c r="I93" s="21">
        <f t="shared" si="12"/>
        <v>0</v>
      </c>
      <c r="J93" s="21"/>
      <c r="K93" s="30">
        <f t="shared" si="10"/>
        <v>0</v>
      </c>
      <c r="L93" s="21"/>
      <c r="M93" s="21">
        <v>0</v>
      </c>
      <c r="N93" s="21"/>
      <c r="O93" s="21">
        <v>0</v>
      </c>
      <c r="P93" s="21"/>
      <c r="Q93" s="21">
        <v>202124936</v>
      </c>
      <c r="R93" s="21"/>
      <c r="S93" s="21">
        <f t="shared" si="13"/>
        <v>202124936</v>
      </c>
      <c r="T93" s="21"/>
      <c r="U93" s="30">
        <f t="shared" si="11"/>
        <v>-8.0865918103288664E-2</v>
      </c>
    </row>
    <row r="94" spans="1:21" ht="40.9" customHeight="1">
      <c r="A94" s="94" t="s">
        <v>311</v>
      </c>
      <c r="B94" s="94"/>
      <c r="C94" s="21">
        <v>0</v>
      </c>
      <c r="D94" s="21"/>
      <c r="E94" s="21">
        <v>0</v>
      </c>
      <c r="F94" s="21"/>
      <c r="G94" s="21">
        <v>0</v>
      </c>
      <c r="H94" s="21"/>
      <c r="I94" s="21">
        <f t="shared" si="12"/>
        <v>0</v>
      </c>
      <c r="J94" s="21"/>
      <c r="K94" s="30">
        <f t="shared" si="10"/>
        <v>0</v>
      </c>
      <c r="L94" s="21"/>
      <c r="M94" s="21">
        <v>0</v>
      </c>
      <c r="N94" s="21"/>
      <c r="O94" s="21">
        <v>0</v>
      </c>
      <c r="P94" s="21"/>
      <c r="Q94" s="21">
        <v>2441851</v>
      </c>
      <c r="R94" s="21"/>
      <c r="S94" s="21">
        <f t="shared" si="13"/>
        <v>2441851</v>
      </c>
      <c r="T94" s="21"/>
      <c r="U94" s="30">
        <f t="shared" si="11"/>
        <v>-9.7693301427407013E-4</v>
      </c>
    </row>
    <row r="95" spans="1:21" ht="40.9" customHeight="1">
      <c r="A95" s="94" t="s">
        <v>276</v>
      </c>
      <c r="B95" s="94"/>
      <c r="C95" s="21">
        <v>0</v>
      </c>
      <c r="D95" s="21"/>
      <c r="E95" s="21">
        <v>0</v>
      </c>
      <c r="F95" s="21"/>
      <c r="G95" s="21">
        <v>0</v>
      </c>
      <c r="H95" s="21"/>
      <c r="I95" s="21">
        <f t="shared" si="12"/>
        <v>0</v>
      </c>
      <c r="J95" s="21"/>
      <c r="K95" s="30">
        <f t="shared" si="10"/>
        <v>0</v>
      </c>
      <c r="L95" s="21"/>
      <c r="M95" s="21">
        <v>0</v>
      </c>
      <c r="N95" s="21"/>
      <c r="O95" s="21">
        <v>0</v>
      </c>
      <c r="P95" s="21"/>
      <c r="Q95" s="21">
        <v>77872760</v>
      </c>
      <c r="R95" s="21"/>
      <c r="S95" s="21">
        <f t="shared" si="13"/>
        <v>77872760</v>
      </c>
      <c r="T95" s="21"/>
      <c r="U95" s="30">
        <f t="shared" si="11"/>
        <v>-3.1155246637342423E-2</v>
      </c>
    </row>
    <row r="96" spans="1:21" ht="40.9" customHeight="1">
      <c r="A96" s="94" t="s">
        <v>245</v>
      </c>
      <c r="B96" s="94"/>
      <c r="C96" s="21">
        <v>0</v>
      </c>
      <c r="D96" s="21"/>
      <c r="E96" s="21">
        <v>0</v>
      </c>
      <c r="F96" s="21"/>
      <c r="G96" s="21">
        <v>0</v>
      </c>
      <c r="H96" s="21"/>
      <c r="I96" s="21">
        <f t="shared" si="12"/>
        <v>0</v>
      </c>
      <c r="J96" s="21"/>
      <c r="K96" s="30">
        <f t="shared" si="10"/>
        <v>0</v>
      </c>
      <c r="L96" s="21"/>
      <c r="M96" s="21">
        <v>0</v>
      </c>
      <c r="N96" s="21"/>
      <c r="O96" s="21">
        <v>0</v>
      </c>
      <c r="P96" s="21"/>
      <c r="Q96" s="21">
        <v>81746720</v>
      </c>
      <c r="R96" s="21"/>
      <c r="S96" s="21">
        <f t="shared" si="13"/>
        <v>81746720</v>
      </c>
      <c r="T96" s="21"/>
      <c r="U96" s="30">
        <f t="shared" si="11"/>
        <v>-3.2705136217000302E-2</v>
      </c>
    </row>
    <row r="97" spans="1:25" ht="40.9" customHeight="1">
      <c r="A97" s="94" t="s">
        <v>106</v>
      </c>
      <c r="B97" s="94"/>
      <c r="C97" s="21">
        <v>0</v>
      </c>
      <c r="D97" s="21"/>
      <c r="E97" s="21">
        <v>0</v>
      </c>
      <c r="F97" s="21"/>
      <c r="G97" s="21">
        <v>0</v>
      </c>
      <c r="H97" s="21"/>
      <c r="I97" s="21">
        <f t="shared" si="12"/>
        <v>0</v>
      </c>
      <c r="J97" s="21"/>
      <c r="K97" s="30">
        <f t="shared" si="10"/>
        <v>0</v>
      </c>
      <c r="L97" s="21"/>
      <c r="M97" s="21">
        <v>0</v>
      </c>
      <c r="N97" s="21"/>
      <c r="O97" s="21">
        <v>0</v>
      </c>
      <c r="P97" s="21"/>
      <c r="Q97" s="21">
        <v>-41077642</v>
      </c>
      <c r="R97" s="21"/>
      <c r="S97" s="21">
        <f t="shared" si="13"/>
        <v>-41077642</v>
      </c>
      <c r="T97" s="21"/>
      <c r="U97" s="30">
        <f t="shared" si="11"/>
        <v>1.6434297022353592E-2</v>
      </c>
    </row>
    <row r="98" spans="1:25" ht="40.9" customHeight="1">
      <c r="A98" s="94" t="s">
        <v>277</v>
      </c>
      <c r="B98" s="94"/>
      <c r="C98" s="21">
        <v>0</v>
      </c>
      <c r="D98" s="21"/>
      <c r="E98" s="21">
        <v>0</v>
      </c>
      <c r="F98" s="21"/>
      <c r="G98" s="21">
        <v>0</v>
      </c>
      <c r="H98" s="21"/>
      <c r="I98" s="21">
        <f t="shared" si="12"/>
        <v>0</v>
      </c>
      <c r="J98" s="21"/>
      <c r="K98" s="30">
        <f t="shared" si="10"/>
        <v>0</v>
      </c>
      <c r="L98" s="21"/>
      <c r="M98" s="21">
        <v>0</v>
      </c>
      <c r="N98" s="21"/>
      <c r="O98" s="21">
        <v>0</v>
      </c>
      <c r="P98" s="21"/>
      <c r="Q98" s="21">
        <v>-87948957</v>
      </c>
      <c r="R98" s="21"/>
      <c r="S98" s="21">
        <f t="shared" si="13"/>
        <v>-87948957</v>
      </c>
      <c r="T98" s="21"/>
      <c r="U98" s="30">
        <f t="shared" si="11"/>
        <v>3.5186520252165503E-2</v>
      </c>
    </row>
    <row r="99" spans="1:25" ht="40.9" customHeight="1">
      <c r="A99" s="94" t="s">
        <v>278</v>
      </c>
      <c r="B99" s="94"/>
      <c r="C99" s="21">
        <v>0</v>
      </c>
      <c r="D99" s="21"/>
      <c r="E99" s="21">
        <v>0</v>
      </c>
      <c r="F99" s="21"/>
      <c r="G99" s="21">
        <v>0</v>
      </c>
      <c r="H99" s="21"/>
      <c r="I99" s="21">
        <f t="shared" si="12"/>
        <v>0</v>
      </c>
      <c r="J99" s="21"/>
      <c r="K99" s="30">
        <f t="shared" si="10"/>
        <v>0</v>
      </c>
      <c r="L99" s="21"/>
      <c r="M99" s="21">
        <v>0</v>
      </c>
      <c r="N99" s="21"/>
      <c r="O99" s="21">
        <v>0</v>
      </c>
      <c r="P99" s="21"/>
      <c r="Q99" s="21">
        <v>365265762</v>
      </c>
      <c r="R99" s="21"/>
      <c r="S99" s="21">
        <f t="shared" si="13"/>
        <v>365265762</v>
      </c>
      <c r="T99" s="21"/>
      <c r="U99" s="30">
        <f t="shared" si="11"/>
        <v>-0.14613511712294286</v>
      </c>
    </row>
    <row r="100" spans="1:25" ht="40.9" customHeight="1">
      <c r="A100" s="94" t="s">
        <v>117</v>
      </c>
      <c r="B100" s="94"/>
      <c r="C100" s="21">
        <v>0</v>
      </c>
      <c r="D100" s="21"/>
      <c r="E100" s="21">
        <v>0</v>
      </c>
      <c r="F100" s="21"/>
      <c r="G100" s="21">
        <v>0</v>
      </c>
      <c r="H100" s="21"/>
      <c r="I100" s="21">
        <f t="shared" si="12"/>
        <v>0</v>
      </c>
      <c r="J100" s="21"/>
      <c r="K100" s="30">
        <f t="shared" si="10"/>
        <v>0</v>
      </c>
      <c r="L100" s="21"/>
      <c r="M100" s="21">
        <v>0</v>
      </c>
      <c r="N100" s="21"/>
      <c r="O100" s="21">
        <v>0</v>
      </c>
      <c r="P100" s="21"/>
      <c r="Q100" s="21">
        <v>43933246</v>
      </c>
      <c r="R100" s="21"/>
      <c r="S100" s="21">
        <f t="shared" si="13"/>
        <v>43933246</v>
      </c>
      <c r="T100" s="21"/>
      <c r="U100" s="30">
        <f t="shared" si="11"/>
        <v>-1.7576763873645131E-2</v>
      </c>
    </row>
    <row r="101" spans="1:25" ht="40.9" customHeight="1">
      <c r="A101" s="94" t="s">
        <v>257</v>
      </c>
      <c r="B101" s="94"/>
      <c r="C101" s="21">
        <v>0</v>
      </c>
      <c r="D101" s="21"/>
      <c r="E101" s="21">
        <v>0</v>
      </c>
      <c r="F101" s="21"/>
      <c r="G101" s="21">
        <v>0</v>
      </c>
      <c r="H101" s="21"/>
      <c r="I101" s="21">
        <f t="shared" si="12"/>
        <v>0</v>
      </c>
      <c r="J101" s="21"/>
      <c r="K101" s="30">
        <f t="shared" si="10"/>
        <v>0</v>
      </c>
      <c r="L101" s="21"/>
      <c r="M101" s="21">
        <v>0</v>
      </c>
      <c r="N101" s="21"/>
      <c r="O101" s="21">
        <v>0</v>
      </c>
      <c r="P101" s="21"/>
      <c r="Q101" s="21">
        <v>385966802</v>
      </c>
      <c r="R101" s="21"/>
      <c r="S101" s="21">
        <f t="shared" si="13"/>
        <v>385966802</v>
      </c>
      <c r="T101" s="21"/>
      <c r="U101" s="30">
        <f t="shared" si="11"/>
        <v>-0.15441716603002525</v>
      </c>
    </row>
    <row r="102" spans="1:25" ht="40.9" customHeight="1">
      <c r="A102" s="94" t="s">
        <v>367</v>
      </c>
      <c r="B102" s="94"/>
      <c r="C102" s="21">
        <v>0</v>
      </c>
      <c r="D102" s="21"/>
      <c r="E102" s="21">
        <v>-84711000</v>
      </c>
      <c r="F102" s="21"/>
      <c r="G102" s="21">
        <v>81329220</v>
      </c>
      <c r="H102" s="21"/>
      <c r="I102" s="21">
        <f t="shared" si="12"/>
        <v>-3381780</v>
      </c>
      <c r="J102" s="21"/>
      <c r="K102" s="30">
        <f t="shared" si="10"/>
        <v>6.6487836061379895E-4</v>
      </c>
      <c r="L102" s="21"/>
      <c r="M102" s="21">
        <v>0</v>
      </c>
      <c r="N102" s="21"/>
      <c r="O102" s="21">
        <v>0</v>
      </c>
      <c r="P102" s="21"/>
      <c r="Q102" s="21">
        <f>'درآمد ناشی ازفروش'!Q215</f>
        <v>81329220</v>
      </c>
      <c r="R102" s="21"/>
      <c r="S102" s="21">
        <f t="shared" si="13"/>
        <v>81329220</v>
      </c>
      <c r="T102" s="21"/>
      <c r="U102" s="30">
        <f t="shared" si="11"/>
        <v>-3.2538103284417842E-2</v>
      </c>
    </row>
    <row r="103" spans="1:25" ht="40.9" customHeight="1">
      <c r="A103" s="94" t="s">
        <v>279</v>
      </c>
      <c r="B103" s="94"/>
      <c r="C103" s="21">
        <v>0</v>
      </c>
      <c r="D103" s="21"/>
      <c r="E103" s="21">
        <v>0</v>
      </c>
      <c r="F103" s="21"/>
      <c r="G103" s="21">
        <v>0</v>
      </c>
      <c r="H103" s="21"/>
      <c r="I103" s="21">
        <f t="shared" si="12"/>
        <v>0</v>
      </c>
      <c r="J103" s="21"/>
      <c r="K103" s="30">
        <f t="shared" si="10"/>
        <v>0</v>
      </c>
      <c r="L103" s="21"/>
      <c r="M103" s="21">
        <v>0</v>
      </c>
      <c r="N103" s="21"/>
      <c r="O103" s="21">
        <v>0</v>
      </c>
      <c r="P103" s="21"/>
      <c r="Q103" s="21">
        <v>-390381545</v>
      </c>
      <c r="R103" s="21"/>
      <c r="S103" s="21">
        <f t="shared" si="13"/>
        <v>-390381545</v>
      </c>
      <c r="T103" s="21"/>
      <c r="U103" s="30">
        <f t="shared" si="11"/>
        <v>0.15618341146688253</v>
      </c>
    </row>
    <row r="104" spans="1:25" ht="40.9" customHeight="1" thickBot="1">
      <c r="A104" s="94" t="s">
        <v>98</v>
      </c>
      <c r="B104" s="94"/>
      <c r="C104" s="22">
        <v>0</v>
      </c>
      <c r="D104" s="21"/>
      <c r="E104" s="22">
        <v>0</v>
      </c>
      <c r="F104" s="21"/>
      <c r="G104" s="22">
        <v>0</v>
      </c>
      <c r="H104" s="21"/>
      <c r="I104" s="22">
        <f t="shared" si="12"/>
        <v>0</v>
      </c>
      <c r="J104" s="21"/>
      <c r="K104" s="75">
        <f t="shared" si="10"/>
        <v>0</v>
      </c>
      <c r="L104" s="21"/>
      <c r="M104" s="22">
        <v>0</v>
      </c>
      <c r="N104" s="21"/>
      <c r="O104" s="22">
        <v>0</v>
      </c>
      <c r="P104" s="21"/>
      <c r="Q104" s="22">
        <v>25859732</v>
      </c>
      <c r="R104" s="21"/>
      <c r="S104" s="22">
        <f t="shared" si="13"/>
        <v>25859732</v>
      </c>
      <c r="T104" s="21"/>
      <c r="U104" s="75">
        <f t="shared" si="11"/>
        <v>-1.0345932626961936E-2</v>
      </c>
    </row>
    <row r="105" spans="1:25" ht="40.9" customHeight="1" thickBot="1">
      <c r="A105" s="74" t="s">
        <v>193</v>
      </c>
      <c r="B105" s="74"/>
      <c r="C105" s="28">
        <f>SUM(C83:C104)</f>
        <v>0</v>
      </c>
      <c r="D105" s="27"/>
      <c r="E105" s="28">
        <f>SUM(E83:E104)</f>
        <v>-510775486930</v>
      </c>
      <c r="F105" s="27"/>
      <c r="G105" s="28">
        <f>SUM(G83:G104)</f>
        <v>-134782646346</v>
      </c>
      <c r="H105" s="27"/>
      <c r="I105" s="28">
        <f>SUM(I83:I104)</f>
        <v>-645558133276</v>
      </c>
      <c r="J105" s="27"/>
      <c r="K105" s="76">
        <f>SUM(K83:K104)</f>
        <v>126.92062562717008</v>
      </c>
      <c r="L105" s="27"/>
      <c r="M105" s="28">
        <f>SUM(M83:M104)</f>
        <v>104515584416</v>
      </c>
      <c r="N105" s="27"/>
      <c r="O105" s="28">
        <f>SUM(O83:O104)</f>
        <v>-1508688435119</v>
      </c>
      <c r="P105" s="27"/>
      <c r="Q105" s="28">
        <f>SUM(Q83:Q104)</f>
        <v>406735216952</v>
      </c>
      <c r="R105" s="27"/>
      <c r="S105" s="28">
        <f>SUM(S83:S104)</f>
        <v>-997437633751</v>
      </c>
      <c r="T105" s="27"/>
      <c r="U105" s="76">
        <f>SUM(U83:U104)</f>
        <v>399.05373181687185</v>
      </c>
      <c r="Y105" s="58">
        <f>E90+E91+E127+E129+E134+E153+E162+E163+E164+E166+E182+E183+E188</f>
        <v>-47815542470</v>
      </c>
    </row>
    <row r="106" spans="1:25" ht="40.9" customHeight="1">
      <c r="A106" s="23"/>
      <c r="B106" s="23"/>
      <c r="C106" s="21"/>
      <c r="D106" s="21"/>
      <c r="E106" s="21"/>
      <c r="F106" s="21"/>
      <c r="G106" s="21"/>
      <c r="H106" s="21"/>
      <c r="I106" s="21"/>
      <c r="J106" s="21"/>
      <c r="K106" s="30"/>
      <c r="L106" s="21"/>
      <c r="M106" s="21"/>
      <c r="N106" s="21"/>
      <c r="O106" s="21"/>
      <c r="P106" s="21"/>
      <c r="Q106" s="21"/>
      <c r="R106" s="21"/>
      <c r="S106" s="21"/>
      <c r="T106" s="21"/>
      <c r="U106" s="30"/>
      <c r="Y106" s="58">
        <v>13964364178</v>
      </c>
    </row>
    <row r="107" spans="1:25" ht="40.9" customHeight="1">
      <c r="A107" s="226" t="s">
        <v>0</v>
      </c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Y107" s="58">
        <f>Y106-Y105</f>
        <v>61779906648</v>
      </c>
    </row>
    <row r="108" spans="1:25" ht="40.9" customHeight="1">
      <c r="A108" s="226" t="s">
        <v>80</v>
      </c>
      <c r="B108" s="226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</row>
    <row r="109" spans="1:25" ht="40.9" customHeight="1">
      <c r="A109" s="226" t="str">
        <f>درآمدها!A3</f>
        <v>دوره یک ماهه منتهی به 31 اردیبهشت 1405</v>
      </c>
      <c r="B109" s="226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</row>
    <row r="110" spans="1:25" ht="40.9" customHeight="1"/>
    <row r="111" spans="1:25" ht="40.9" customHeight="1">
      <c r="A111" s="227" t="s">
        <v>263</v>
      </c>
      <c r="B111" s="227"/>
      <c r="C111" s="227"/>
      <c r="D111" s="227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</row>
    <row r="112" spans="1:25" ht="40.9" customHeight="1">
      <c r="A112" s="112"/>
      <c r="B112" s="112"/>
      <c r="C112" s="229" t="s">
        <v>157</v>
      </c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</row>
    <row r="113" spans="1:21" ht="40.9" customHeight="1" thickBot="1">
      <c r="A113" s="128"/>
      <c r="B113" s="128"/>
      <c r="C113" s="225" t="str">
        <f>C79</f>
        <v>طی اردیبهشت ماه</v>
      </c>
      <c r="D113" s="225"/>
      <c r="E113" s="225"/>
      <c r="F113" s="225"/>
      <c r="G113" s="225"/>
      <c r="H113" s="225"/>
      <c r="I113" s="225"/>
      <c r="J113" s="225"/>
      <c r="K113" s="225"/>
      <c r="L113" s="122"/>
      <c r="M113" s="225" t="str">
        <f>M79</f>
        <v>از ابتدای سال مالی تا پایان اردیبهشت ماه</v>
      </c>
      <c r="N113" s="225"/>
      <c r="O113" s="225"/>
      <c r="P113" s="225"/>
      <c r="Q113" s="225"/>
      <c r="R113" s="225"/>
      <c r="S113" s="225"/>
      <c r="T113" s="225"/>
      <c r="U113" s="225"/>
    </row>
    <row r="114" spans="1:21" ht="40.9" customHeight="1">
      <c r="A114" s="226" t="s">
        <v>189</v>
      </c>
      <c r="B114" s="119"/>
      <c r="C114" s="223" t="s">
        <v>88</v>
      </c>
      <c r="D114" s="124"/>
      <c r="E114" s="223" t="s">
        <v>148</v>
      </c>
      <c r="F114" s="124"/>
      <c r="G114" s="223" t="s">
        <v>149</v>
      </c>
      <c r="H114" s="124"/>
      <c r="I114" s="223" t="s">
        <v>30</v>
      </c>
      <c r="J114" s="223"/>
      <c r="K114" s="223"/>
      <c r="L114" s="124"/>
      <c r="M114" s="223" t="s">
        <v>88</v>
      </c>
      <c r="N114" s="123"/>
      <c r="O114" s="223" t="s">
        <v>148</v>
      </c>
      <c r="P114" s="123"/>
      <c r="Q114" s="223" t="s">
        <v>149</v>
      </c>
      <c r="R114" s="123"/>
      <c r="S114" s="223" t="s">
        <v>30</v>
      </c>
      <c r="T114" s="223"/>
      <c r="U114" s="223"/>
    </row>
    <row r="115" spans="1:21" ht="40.9" customHeight="1" thickBot="1">
      <c r="A115" s="226"/>
      <c r="B115" s="119"/>
      <c r="C115" s="224"/>
      <c r="D115" s="124"/>
      <c r="E115" s="224"/>
      <c r="F115" s="124"/>
      <c r="G115" s="224"/>
      <c r="H115" s="124"/>
      <c r="I115" s="225"/>
      <c r="J115" s="225"/>
      <c r="K115" s="225"/>
      <c r="L115" s="124"/>
      <c r="M115" s="224"/>
      <c r="N115" s="124"/>
      <c r="O115" s="224"/>
      <c r="P115" s="124"/>
      <c r="Q115" s="224"/>
      <c r="R115" s="124"/>
      <c r="S115" s="225"/>
      <c r="T115" s="225"/>
      <c r="U115" s="225"/>
    </row>
    <row r="116" spans="1:21" ht="40.9" customHeight="1" thickBot="1">
      <c r="A116" s="228"/>
      <c r="B116" s="130"/>
      <c r="C116" s="121" t="s">
        <v>190</v>
      </c>
      <c r="D116" s="124"/>
      <c r="E116" s="121" t="s">
        <v>191</v>
      </c>
      <c r="F116" s="124"/>
      <c r="G116" s="121" t="s">
        <v>192</v>
      </c>
      <c r="H116" s="122"/>
      <c r="I116" s="125" t="s">
        <v>77</v>
      </c>
      <c r="J116" s="124"/>
      <c r="K116" s="126" t="s">
        <v>150</v>
      </c>
      <c r="L116" s="124"/>
      <c r="M116" s="121" t="s">
        <v>190</v>
      </c>
      <c r="N116" s="124"/>
      <c r="O116" s="121" t="s">
        <v>191</v>
      </c>
      <c r="P116" s="124"/>
      <c r="Q116" s="121" t="s">
        <v>192</v>
      </c>
      <c r="R116" s="127"/>
      <c r="S116" s="125" t="s">
        <v>77</v>
      </c>
      <c r="T116" s="125"/>
      <c r="U116" s="126" t="s">
        <v>150</v>
      </c>
    </row>
    <row r="117" spans="1:21" ht="40.9" customHeight="1">
      <c r="A117" s="88" t="s">
        <v>194</v>
      </c>
      <c r="B117" s="88"/>
      <c r="C117" s="89">
        <f>C105</f>
        <v>0</v>
      </c>
      <c r="D117" s="89"/>
      <c r="E117" s="89">
        <f>E105</f>
        <v>-510775486930</v>
      </c>
      <c r="F117" s="89"/>
      <c r="G117" s="89">
        <f>G105</f>
        <v>-134782646346</v>
      </c>
      <c r="H117" s="90"/>
      <c r="I117" s="89">
        <f>I105</f>
        <v>-645558133276</v>
      </c>
      <c r="J117" s="89"/>
      <c r="K117" s="91">
        <f>K105</f>
        <v>126.92062562717008</v>
      </c>
      <c r="L117" s="89"/>
      <c r="M117" s="89">
        <f>M105</f>
        <v>104515584416</v>
      </c>
      <c r="N117" s="89"/>
      <c r="O117" s="89">
        <f>O105</f>
        <v>-1508688435119</v>
      </c>
      <c r="P117" s="89"/>
      <c r="Q117" s="89">
        <f>Q105</f>
        <v>406735216952</v>
      </c>
      <c r="R117" s="90"/>
      <c r="S117" s="89">
        <f>S105</f>
        <v>-997437633751</v>
      </c>
      <c r="T117" s="89"/>
      <c r="U117" s="91">
        <f>U105</f>
        <v>399.05373181687185</v>
      </c>
    </row>
    <row r="118" spans="1:21" ht="40.9" customHeight="1">
      <c r="A118" s="94" t="s">
        <v>255</v>
      </c>
      <c r="B118" s="94"/>
      <c r="C118" s="21">
        <v>0</v>
      </c>
      <c r="D118" s="21"/>
      <c r="E118" s="21">
        <v>0</v>
      </c>
      <c r="F118" s="21"/>
      <c r="G118" s="21">
        <v>0</v>
      </c>
      <c r="H118" s="21"/>
      <c r="I118" s="21">
        <f>C118+E118+G118</f>
        <v>0</v>
      </c>
      <c r="J118" s="21"/>
      <c r="K118" s="30">
        <f t="shared" ref="K118:K135" si="14">I118/$I$303*100</f>
        <v>0</v>
      </c>
      <c r="L118" s="21"/>
      <c r="M118" s="21">
        <v>0</v>
      </c>
      <c r="N118" s="21"/>
      <c r="O118" s="21">
        <v>0</v>
      </c>
      <c r="P118" s="21"/>
      <c r="Q118" s="21">
        <v>113773675</v>
      </c>
      <c r="R118" s="21"/>
      <c r="S118" s="21">
        <f>M118+O118+Q118</f>
        <v>113773675</v>
      </c>
      <c r="T118" s="21"/>
      <c r="U118" s="30">
        <f t="shared" ref="U118:U135" si="15">S118/$S$303*100</f>
        <v>-4.5518444517207809E-2</v>
      </c>
    </row>
    <row r="119" spans="1:21" ht="40.9" customHeight="1">
      <c r="A119" s="94" t="s">
        <v>137</v>
      </c>
      <c r="B119" s="94"/>
      <c r="C119" s="21">
        <v>0</v>
      </c>
      <c r="D119" s="21"/>
      <c r="E119" s="21">
        <v>0</v>
      </c>
      <c r="F119" s="21"/>
      <c r="G119" s="21">
        <v>0</v>
      </c>
      <c r="H119" s="21"/>
      <c r="I119" s="21">
        <f t="shared" ref="I119:I135" si="16">C119+E119+G119</f>
        <v>0</v>
      </c>
      <c r="J119" s="21"/>
      <c r="K119" s="30">
        <f t="shared" si="14"/>
        <v>0</v>
      </c>
      <c r="L119" s="21"/>
      <c r="M119" s="21">
        <v>0</v>
      </c>
      <c r="N119" s="21"/>
      <c r="O119" s="21">
        <v>0</v>
      </c>
      <c r="P119" s="21"/>
      <c r="Q119" s="21">
        <v>-25391403</v>
      </c>
      <c r="R119" s="21"/>
      <c r="S119" s="21">
        <f t="shared" ref="S119:S135" si="17">M119+O119+Q119</f>
        <v>-25391403</v>
      </c>
      <c r="T119" s="21"/>
      <c r="U119" s="30">
        <f t="shared" si="15"/>
        <v>1.0158564084965736E-2</v>
      </c>
    </row>
    <row r="120" spans="1:21" ht="40.9" customHeight="1">
      <c r="A120" s="94" t="s">
        <v>366</v>
      </c>
      <c r="B120" s="94"/>
      <c r="C120" s="21">
        <v>0</v>
      </c>
      <c r="D120" s="21"/>
      <c r="E120" s="21">
        <v>-103530000</v>
      </c>
      <c r="F120" s="21"/>
      <c r="G120" s="21">
        <v>99410041</v>
      </c>
      <c r="H120" s="21"/>
      <c r="I120" s="21">
        <f t="shared" si="16"/>
        <v>-4119959</v>
      </c>
      <c r="J120" s="21"/>
      <c r="K120" s="30">
        <f t="shared" si="14"/>
        <v>8.1000880770365513E-4</v>
      </c>
      <c r="L120" s="21"/>
      <c r="M120" s="21">
        <v>0</v>
      </c>
      <c r="N120" s="21"/>
      <c r="O120" s="21">
        <v>0</v>
      </c>
      <c r="P120" s="21"/>
      <c r="Q120" s="21">
        <f>'درآمد ناشی ازفروش'!Q214</f>
        <v>99410041</v>
      </c>
      <c r="R120" s="21"/>
      <c r="S120" s="21">
        <f t="shared" si="17"/>
        <v>99410041</v>
      </c>
      <c r="T120" s="21"/>
      <c r="U120" s="30">
        <f t="shared" si="15"/>
        <v>-3.977185790748039E-2</v>
      </c>
    </row>
    <row r="121" spans="1:21" ht="40.9" customHeight="1">
      <c r="A121" s="94" t="s">
        <v>280</v>
      </c>
      <c r="B121" s="94"/>
      <c r="C121" s="21">
        <v>0</v>
      </c>
      <c r="D121" s="21"/>
      <c r="E121" s="21">
        <v>0</v>
      </c>
      <c r="F121" s="21"/>
      <c r="G121" s="21">
        <v>0</v>
      </c>
      <c r="H121" s="21"/>
      <c r="I121" s="21">
        <f t="shared" si="16"/>
        <v>0</v>
      </c>
      <c r="J121" s="21"/>
      <c r="K121" s="30">
        <f t="shared" si="14"/>
        <v>0</v>
      </c>
      <c r="L121" s="21"/>
      <c r="M121" s="21">
        <v>0</v>
      </c>
      <c r="N121" s="21"/>
      <c r="O121" s="21">
        <v>0</v>
      </c>
      <c r="P121" s="21"/>
      <c r="Q121" s="21">
        <v>199892096</v>
      </c>
      <c r="R121" s="21"/>
      <c r="S121" s="21">
        <f t="shared" si="17"/>
        <v>199892096</v>
      </c>
      <c r="T121" s="21"/>
      <c r="U121" s="30">
        <f t="shared" si="15"/>
        <v>-7.9972605975893618E-2</v>
      </c>
    </row>
    <row r="122" spans="1:21" ht="40.9" customHeight="1">
      <c r="A122" s="94" t="s">
        <v>246</v>
      </c>
      <c r="B122" s="94"/>
      <c r="C122" s="21">
        <v>0</v>
      </c>
      <c r="D122" s="21"/>
      <c r="E122" s="21">
        <v>0</v>
      </c>
      <c r="F122" s="21"/>
      <c r="G122" s="21">
        <v>0</v>
      </c>
      <c r="H122" s="21"/>
      <c r="I122" s="21">
        <f t="shared" si="16"/>
        <v>0</v>
      </c>
      <c r="J122" s="21"/>
      <c r="K122" s="30">
        <f t="shared" si="14"/>
        <v>0</v>
      </c>
      <c r="L122" s="21"/>
      <c r="M122" s="21">
        <v>0</v>
      </c>
      <c r="N122" s="21"/>
      <c r="O122" s="21">
        <v>0</v>
      </c>
      <c r="P122" s="21"/>
      <c r="Q122" s="21">
        <v>3590598413</v>
      </c>
      <c r="R122" s="21"/>
      <c r="S122" s="21">
        <f t="shared" si="17"/>
        <v>3590598413</v>
      </c>
      <c r="T122" s="21"/>
      <c r="U122" s="30">
        <f t="shared" si="15"/>
        <v>-1.4365225931720578</v>
      </c>
    </row>
    <row r="123" spans="1:21" ht="40.9" customHeight="1">
      <c r="A123" s="94" t="s">
        <v>110</v>
      </c>
      <c r="B123" s="94"/>
      <c r="C123" s="21">
        <v>0</v>
      </c>
      <c r="D123" s="21"/>
      <c r="E123" s="21">
        <v>0</v>
      </c>
      <c r="F123" s="21"/>
      <c r="G123" s="21">
        <v>0</v>
      </c>
      <c r="H123" s="21"/>
      <c r="I123" s="21">
        <f t="shared" si="16"/>
        <v>0</v>
      </c>
      <c r="J123" s="21"/>
      <c r="K123" s="30">
        <f t="shared" si="14"/>
        <v>0</v>
      </c>
      <c r="L123" s="21"/>
      <c r="M123" s="21">
        <v>0</v>
      </c>
      <c r="N123" s="21"/>
      <c r="O123" s="21">
        <v>0</v>
      </c>
      <c r="P123" s="21"/>
      <c r="Q123" s="21">
        <v>-791791355</v>
      </c>
      <c r="R123" s="21"/>
      <c r="S123" s="21">
        <f t="shared" si="17"/>
        <v>-791791355</v>
      </c>
      <c r="T123" s="21"/>
      <c r="U123" s="30">
        <f t="shared" si="15"/>
        <v>0.31677899884812805</v>
      </c>
    </row>
    <row r="124" spans="1:21" ht="40.9" customHeight="1">
      <c r="A124" s="94" t="s">
        <v>259</v>
      </c>
      <c r="B124" s="94"/>
      <c r="C124" s="21">
        <v>0</v>
      </c>
      <c r="D124" s="21"/>
      <c r="E124" s="21">
        <v>0</v>
      </c>
      <c r="F124" s="21"/>
      <c r="G124" s="21">
        <v>0</v>
      </c>
      <c r="H124" s="21"/>
      <c r="I124" s="21">
        <f t="shared" si="16"/>
        <v>0</v>
      </c>
      <c r="J124" s="21"/>
      <c r="K124" s="30">
        <f t="shared" si="14"/>
        <v>0</v>
      </c>
      <c r="L124" s="21"/>
      <c r="M124" s="21">
        <v>0</v>
      </c>
      <c r="N124" s="21"/>
      <c r="O124" s="21">
        <v>0</v>
      </c>
      <c r="P124" s="21"/>
      <c r="Q124" s="21">
        <v>1408650685</v>
      </c>
      <c r="R124" s="21"/>
      <c r="S124" s="21">
        <f t="shared" si="17"/>
        <v>1408650685</v>
      </c>
      <c r="T124" s="21"/>
      <c r="U124" s="30">
        <f t="shared" si="15"/>
        <v>-0.56357138898167158</v>
      </c>
    </row>
    <row r="125" spans="1:21" ht="40.9" customHeight="1">
      <c r="A125" s="94" t="s">
        <v>365</v>
      </c>
      <c r="B125" s="94"/>
      <c r="C125" s="21">
        <v>0</v>
      </c>
      <c r="D125" s="21"/>
      <c r="E125" s="21">
        <v>-351542000</v>
      </c>
      <c r="F125" s="21"/>
      <c r="G125" s="21">
        <v>381972614</v>
      </c>
      <c r="H125" s="21"/>
      <c r="I125" s="21">
        <f t="shared" si="16"/>
        <v>30430614</v>
      </c>
      <c r="J125" s="21"/>
      <c r="K125" s="30">
        <f t="shared" si="14"/>
        <v>-5.9828423932932716E-3</v>
      </c>
      <c r="L125" s="21"/>
      <c r="M125" s="21">
        <v>0</v>
      </c>
      <c r="N125" s="21"/>
      <c r="O125" s="21">
        <v>0</v>
      </c>
      <c r="P125" s="21"/>
      <c r="Q125" s="21">
        <f>'درآمد ناشی ازفروش'!Q212</f>
        <v>320960580</v>
      </c>
      <c r="R125" s="21"/>
      <c r="S125" s="21">
        <f t="shared" si="17"/>
        <v>320960580</v>
      </c>
      <c r="T125" s="21"/>
      <c r="U125" s="30">
        <f t="shared" si="15"/>
        <v>-0.12840954951082348</v>
      </c>
    </row>
    <row r="126" spans="1:21" ht="40.9" customHeight="1">
      <c r="A126" s="94" t="s">
        <v>121</v>
      </c>
      <c r="B126" s="94"/>
      <c r="C126" s="21">
        <v>0</v>
      </c>
      <c r="D126" s="21"/>
      <c r="E126" s="21">
        <v>0</v>
      </c>
      <c r="F126" s="21"/>
      <c r="G126" s="21">
        <v>0</v>
      </c>
      <c r="H126" s="21"/>
      <c r="I126" s="21">
        <f t="shared" si="16"/>
        <v>0</v>
      </c>
      <c r="J126" s="21"/>
      <c r="K126" s="30">
        <f t="shared" si="14"/>
        <v>0</v>
      </c>
      <c r="L126" s="21"/>
      <c r="M126" s="21">
        <v>0</v>
      </c>
      <c r="N126" s="21"/>
      <c r="O126" s="21">
        <v>0</v>
      </c>
      <c r="P126" s="21"/>
      <c r="Q126" s="21">
        <v>766093587</v>
      </c>
      <c r="R126" s="21"/>
      <c r="S126" s="21">
        <f t="shared" si="17"/>
        <v>766093587</v>
      </c>
      <c r="T126" s="21"/>
      <c r="U126" s="30">
        <f t="shared" si="15"/>
        <v>-0.30649786459695721</v>
      </c>
    </row>
    <row r="127" spans="1:21" ht="40.9" customHeight="1">
      <c r="A127" s="94" t="s">
        <v>281</v>
      </c>
      <c r="B127" s="94"/>
      <c r="C127" s="21">
        <v>0</v>
      </c>
      <c r="D127" s="21"/>
      <c r="E127" s="21">
        <v>10819528</v>
      </c>
      <c r="F127" s="21"/>
      <c r="G127" s="21">
        <v>-21606354</v>
      </c>
      <c r="H127" s="21"/>
      <c r="I127" s="21">
        <f t="shared" si="16"/>
        <v>-10786826</v>
      </c>
      <c r="J127" s="21"/>
      <c r="K127" s="30">
        <f t="shared" si="14"/>
        <v>2.1207551014868807E-3</v>
      </c>
      <c r="L127" s="21"/>
      <c r="M127" s="21">
        <v>0</v>
      </c>
      <c r="N127" s="21"/>
      <c r="O127" s="21">
        <v>0</v>
      </c>
      <c r="P127" s="21"/>
      <c r="Q127" s="21">
        <f>'درآمد ناشی ازفروش'!Q210</f>
        <v>422697550</v>
      </c>
      <c r="R127" s="21"/>
      <c r="S127" s="21">
        <f t="shared" si="17"/>
        <v>422697550</v>
      </c>
      <c r="T127" s="21"/>
      <c r="U127" s="30">
        <f t="shared" si="15"/>
        <v>-0.16911236256748036</v>
      </c>
    </row>
    <row r="128" spans="1:21" ht="40.9" customHeight="1">
      <c r="A128" s="94" t="s">
        <v>282</v>
      </c>
      <c r="B128" s="94"/>
      <c r="C128" s="21">
        <v>0</v>
      </c>
      <c r="D128" s="21"/>
      <c r="E128" s="21">
        <v>0</v>
      </c>
      <c r="F128" s="21"/>
      <c r="G128" s="21">
        <v>0</v>
      </c>
      <c r="H128" s="21"/>
      <c r="I128" s="21">
        <f t="shared" si="16"/>
        <v>0</v>
      </c>
      <c r="J128" s="21"/>
      <c r="K128" s="30">
        <f t="shared" si="14"/>
        <v>0</v>
      </c>
      <c r="L128" s="21"/>
      <c r="M128" s="21">
        <v>0</v>
      </c>
      <c r="N128" s="21"/>
      <c r="O128" s="21">
        <v>0</v>
      </c>
      <c r="P128" s="21"/>
      <c r="Q128" s="21">
        <v>1171412614</v>
      </c>
      <c r="R128" s="21"/>
      <c r="S128" s="21">
        <f t="shared" si="17"/>
        <v>1171412614</v>
      </c>
      <c r="T128" s="21"/>
      <c r="U128" s="30">
        <f t="shared" si="15"/>
        <v>-0.46865744713894819</v>
      </c>
    </row>
    <row r="129" spans="1:21" ht="40.9" customHeight="1">
      <c r="A129" s="94" t="s">
        <v>283</v>
      </c>
      <c r="B129" s="94"/>
      <c r="C129" s="21">
        <v>0</v>
      </c>
      <c r="D129" s="21"/>
      <c r="E129" s="21">
        <v>-1185600000</v>
      </c>
      <c r="F129" s="21"/>
      <c r="G129" s="21">
        <v>1415600000</v>
      </c>
      <c r="H129" s="21"/>
      <c r="I129" s="21">
        <f t="shared" si="16"/>
        <v>230000000</v>
      </c>
      <c r="J129" s="21"/>
      <c r="K129" s="30">
        <f t="shared" si="14"/>
        <v>-4.5219388292903076E-2</v>
      </c>
      <c r="L129" s="21"/>
      <c r="M129" s="21">
        <v>0</v>
      </c>
      <c r="N129" s="21"/>
      <c r="O129" s="21">
        <v>0</v>
      </c>
      <c r="P129" s="21"/>
      <c r="Q129" s="21">
        <f>'درآمد ناشی ازفروش'!Q209</f>
        <v>1415600000</v>
      </c>
      <c r="R129" s="21"/>
      <c r="S129" s="21">
        <f t="shared" si="17"/>
        <v>1415600000</v>
      </c>
      <c r="T129" s="21"/>
      <c r="U129" s="30">
        <f t="shared" si="15"/>
        <v>-0.56635166314667584</v>
      </c>
    </row>
    <row r="130" spans="1:21" ht="40.9" customHeight="1">
      <c r="A130" s="94" t="s">
        <v>250</v>
      </c>
      <c r="B130" s="94"/>
      <c r="C130" s="21">
        <v>0</v>
      </c>
      <c r="D130" s="21"/>
      <c r="E130" s="21">
        <v>0</v>
      </c>
      <c r="F130" s="21"/>
      <c r="G130" s="21">
        <v>0</v>
      </c>
      <c r="H130" s="21"/>
      <c r="I130" s="21">
        <f t="shared" si="16"/>
        <v>0</v>
      </c>
      <c r="J130" s="21"/>
      <c r="K130" s="30">
        <f t="shared" si="14"/>
        <v>0</v>
      </c>
      <c r="L130" s="21"/>
      <c r="M130" s="21">
        <v>0</v>
      </c>
      <c r="N130" s="21"/>
      <c r="O130" s="21">
        <v>0</v>
      </c>
      <c r="P130" s="21"/>
      <c r="Q130" s="21">
        <v>42918548819</v>
      </c>
      <c r="R130" s="21"/>
      <c r="S130" s="21">
        <f t="shared" si="17"/>
        <v>42918548819</v>
      </c>
      <c r="T130" s="21"/>
      <c r="U130" s="30">
        <f t="shared" si="15"/>
        <v>-17.170804961488027</v>
      </c>
    </row>
    <row r="131" spans="1:21" ht="40.9" customHeight="1">
      <c r="A131" s="94" t="s">
        <v>254</v>
      </c>
      <c r="B131" s="94"/>
      <c r="C131" s="21">
        <v>0</v>
      </c>
      <c r="D131" s="21"/>
      <c r="E131" s="21">
        <v>0</v>
      </c>
      <c r="F131" s="21"/>
      <c r="G131" s="21">
        <v>0</v>
      </c>
      <c r="H131" s="21"/>
      <c r="I131" s="21">
        <f t="shared" si="16"/>
        <v>0</v>
      </c>
      <c r="J131" s="21"/>
      <c r="K131" s="30">
        <f t="shared" si="14"/>
        <v>0</v>
      </c>
      <c r="L131" s="21"/>
      <c r="M131" s="21">
        <v>0</v>
      </c>
      <c r="N131" s="21"/>
      <c r="O131" s="21">
        <v>0</v>
      </c>
      <c r="P131" s="21"/>
      <c r="Q131" s="21">
        <v>-7340513787</v>
      </c>
      <c r="R131" s="21"/>
      <c r="S131" s="21">
        <f t="shared" si="17"/>
        <v>-7340513787</v>
      </c>
      <c r="T131" s="21"/>
      <c r="U131" s="30">
        <f t="shared" si="15"/>
        <v>2.9367845377356274</v>
      </c>
    </row>
    <row r="132" spans="1:21" ht="40.9" customHeight="1">
      <c r="A132" s="94" t="s">
        <v>261</v>
      </c>
      <c r="B132" s="94"/>
      <c r="C132" s="21">
        <v>0</v>
      </c>
      <c r="D132" s="21"/>
      <c r="E132" s="21">
        <v>0</v>
      </c>
      <c r="F132" s="21"/>
      <c r="G132" s="21">
        <v>0</v>
      </c>
      <c r="H132" s="21"/>
      <c r="I132" s="21">
        <f t="shared" si="16"/>
        <v>0</v>
      </c>
      <c r="J132" s="21"/>
      <c r="K132" s="30">
        <f t="shared" si="14"/>
        <v>0</v>
      </c>
      <c r="L132" s="21"/>
      <c r="M132" s="21">
        <v>0</v>
      </c>
      <c r="N132" s="21"/>
      <c r="O132" s="21">
        <v>0</v>
      </c>
      <c r="P132" s="21"/>
      <c r="Q132" s="21">
        <v>1281155621</v>
      </c>
      <c r="R132" s="21"/>
      <c r="S132" s="21">
        <f t="shared" si="17"/>
        <v>1281155621</v>
      </c>
      <c r="T132" s="21"/>
      <c r="U132" s="30">
        <f t="shared" si="15"/>
        <v>-0.51256330651530257</v>
      </c>
    </row>
    <row r="133" spans="1:21" ht="40.9" customHeight="1">
      <c r="A133" s="94" t="s">
        <v>284</v>
      </c>
      <c r="B133" s="94"/>
      <c r="C133" s="21">
        <v>0</v>
      </c>
      <c r="D133" s="21"/>
      <c r="E133" s="21">
        <v>0</v>
      </c>
      <c r="F133" s="21"/>
      <c r="G133" s="21">
        <v>0</v>
      </c>
      <c r="H133" s="21"/>
      <c r="I133" s="21">
        <f t="shared" si="16"/>
        <v>0</v>
      </c>
      <c r="J133" s="21"/>
      <c r="K133" s="30">
        <f t="shared" si="14"/>
        <v>0</v>
      </c>
      <c r="L133" s="21"/>
      <c r="M133" s="21">
        <v>0</v>
      </c>
      <c r="N133" s="21"/>
      <c r="O133" s="21">
        <v>0</v>
      </c>
      <c r="P133" s="21"/>
      <c r="Q133" s="21">
        <v>-3080530674</v>
      </c>
      <c r="R133" s="21"/>
      <c r="S133" s="21">
        <f t="shared" si="17"/>
        <v>-3080530674</v>
      </c>
      <c r="T133" s="21"/>
      <c r="U133" s="30">
        <f t="shared" si="15"/>
        <v>1.2324552632058847</v>
      </c>
    </row>
    <row r="134" spans="1:21" ht="40.9" customHeight="1">
      <c r="A134" s="94" t="s">
        <v>285</v>
      </c>
      <c r="B134" s="94"/>
      <c r="C134" s="21">
        <v>0</v>
      </c>
      <c r="D134" s="21"/>
      <c r="E134" s="21">
        <v>-3863985000</v>
      </c>
      <c r="F134" s="21"/>
      <c r="G134" s="21">
        <v>4542228918</v>
      </c>
      <c r="H134" s="21"/>
      <c r="I134" s="21">
        <f t="shared" si="16"/>
        <v>678243918</v>
      </c>
      <c r="J134" s="21"/>
      <c r="K134" s="30">
        <f t="shared" si="14"/>
        <v>-0.13334684819713877</v>
      </c>
      <c r="L134" s="21"/>
      <c r="M134" s="21">
        <v>0</v>
      </c>
      <c r="N134" s="21"/>
      <c r="O134" s="21">
        <v>0</v>
      </c>
      <c r="P134" s="21"/>
      <c r="Q134" s="21">
        <f>'درآمد ناشی ازفروش'!Q207</f>
        <v>4542228918</v>
      </c>
      <c r="R134" s="21"/>
      <c r="S134" s="21">
        <f t="shared" si="17"/>
        <v>4542228918</v>
      </c>
      <c r="T134" s="21"/>
      <c r="U134" s="30">
        <f t="shared" si="15"/>
        <v>-1.8172498602021943</v>
      </c>
    </row>
    <row r="135" spans="1:21" ht="40.9" customHeight="1" thickBot="1">
      <c r="A135" s="94" t="s">
        <v>244</v>
      </c>
      <c r="B135" s="94"/>
      <c r="C135" s="22">
        <v>0</v>
      </c>
      <c r="D135" s="21"/>
      <c r="E135" s="22">
        <v>0</v>
      </c>
      <c r="F135" s="21"/>
      <c r="G135" s="22">
        <v>0</v>
      </c>
      <c r="H135" s="21"/>
      <c r="I135" s="22">
        <f t="shared" si="16"/>
        <v>0</v>
      </c>
      <c r="J135" s="21"/>
      <c r="K135" s="75">
        <f t="shared" si="14"/>
        <v>0</v>
      </c>
      <c r="L135" s="21"/>
      <c r="M135" s="22">
        <v>0</v>
      </c>
      <c r="N135" s="21"/>
      <c r="O135" s="22">
        <v>0</v>
      </c>
      <c r="P135" s="21"/>
      <c r="Q135" s="22">
        <v>-20464586226</v>
      </c>
      <c r="R135" s="21"/>
      <c r="S135" s="22">
        <f t="shared" si="17"/>
        <v>-20464586226</v>
      </c>
      <c r="T135" s="21"/>
      <c r="U135" s="75">
        <f t="shared" si="15"/>
        <v>8.1874487459053782</v>
      </c>
    </row>
    <row r="136" spans="1:21" ht="40.9" customHeight="1" thickBot="1">
      <c r="A136" s="74" t="s">
        <v>193</v>
      </c>
      <c r="B136" s="74"/>
      <c r="C136" s="28">
        <f>SUM(C117:C135)</f>
        <v>0</v>
      </c>
      <c r="D136" s="27"/>
      <c r="E136" s="28">
        <f>SUM(E117:E135)</f>
        <v>-516269324402</v>
      </c>
      <c r="F136" s="27"/>
      <c r="G136" s="28">
        <f>SUM(G117:G135)</f>
        <v>-128365041127</v>
      </c>
      <c r="H136" s="27"/>
      <c r="I136" s="28">
        <f>SUM(I117:I135)</f>
        <v>-644634365529</v>
      </c>
      <c r="J136" s="27"/>
      <c r="K136" s="76">
        <f>SUM(K117:K135)</f>
        <v>126.73900731219594</v>
      </c>
      <c r="L136" s="27"/>
      <c r="M136" s="28">
        <f>SUM(M117:M135)</f>
        <v>104515584416</v>
      </c>
      <c r="N136" s="27"/>
      <c r="O136" s="28">
        <f>SUM(O117:O135)</f>
        <v>-1508688435119</v>
      </c>
      <c r="P136" s="27"/>
      <c r="Q136" s="28">
        <f>SUM(Q117:Q135)</f>
        <v>433283426106</v>
      </c>
      <c r="R136" s="27"/>
      <c r="S136" s="28">
        <f>SUM(S117:S135)</f>
        <v>-970889424597</v>
      </c>
      <c r="T136" s="27"/>
      <c r="U136" s="76">
        <f>SUM(U117:U135)</f>
        <v>388.43235402093109</v>
      </c>
    </row>
    <row r="137" spans="1:21" ht="40.9" customHeight="1">
      <c r="A137" s="23"/>
      <c r="B137" s="23"/>
      <c r="C137" s="21"/>
      <c r="D137" s="21"/>
      <c r="E137" s="21"/>
      <c r="F137" s="21"/>
      <c r="G137" s="21"/>
      <c r="H137" s="21"/>
      <c r="I137" s="21"/>
      <c r="J137" s="21"/>
      <c r="K137" s="30"/>
      <c r="L137" s="21"/>
      <c r="M137" s="21"/>
      <c r="N137" s="21"/>
      <c r="O137" s="21"/>
      <c r="P137" s="21"/>
      <c r="Q137" s="21"/>
      <c r="R137" s="21"/>
      <c r="S137" s="21"/>
      <c r="T137" s="21"/>
      <c r="U137" s="30"/>
    </row>
    <row r="138" spans="1:21" ht="40.9" customHeight="1">
      <c r="A138" s="226" t="s">
        <v>0</v>
      </c>
      <c r="B138" s="226"/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</row>
    <row r="139" spans="1:21" ht="40.9" customHeight="1">
      <c r="A139" s="226" t="s">
        <v>80</v>
      </c>
      <c r="B139" s="226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</row>
    <row r="140" spans="1:21" ht="40.9" customHeight="1">
      <c r="A140" s="226" t="str">
        <f>درآمدها!A3</f>
        <v>دوره یک ماهه منتهی به 31 اردیبهشت 1405</v>
      </c>
      <c r="B140" s="226"/>
      <c r="C140" s="226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</row>
    <row r="141" spans="1:21" ht="40.9" customHeight="1"/>
    <row r="142" spans="1:21" ht="40.9" customHeight="1">
      <c r="A142" s="227" t="s">
        <v>263</v>
      </c>
      <c r="B142" s="227"/>
      <c r="C142" s="227"/>
      <c r="D142" s="227"/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</row>
    <row r="143" spans="1:21" ht="40.9" customHeight="1">
      <c r="A143" s="112"/>
      <c r="B143" s="112"/>
      <c r="C143" s="229" t="s">
        <v>157</v>
      </c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</row>
    <row r="144" spans="1:21" ht="40.9" customHeight="1" thickBot="1">
      <c r="A144" s="128"/>
      <c r="B144" s="128"/>
      <c r="C144" s="225" t="str">
        <f>C113</f>
        <v>طی اردیبهشت ماه</v>
      </c>
      <c r="D144" s="225"/>
      <c r="E144" s="225"/>
      <c r="F144" s="225"/>
      <c r="G144" s="225"/>
      <c r="H144" s="225"/>
      <c r="I144" s="225"/>
      <c r="J144" s="225"/>
      <c r="K144" s="225"/>
      <c r="L144" s="122"/>
      <c r="M144" s="225" t="str">
        <f>M113</f>
        <v>از ابتدای سال مالی تا پایان اردیبهشت ماه</v>
      </c>
      <c r="N144" s="225"/>
      <c r="O144" s="225"/>
      <c r="P144" s="225"/>
      <c r="Q144" s="225"/>
      <c r="R144" s="225"/>
      <c r="S144" s="225"/>
      <c r="T144" s="225"/>
      <c r="U144" s="225"/>
    </row>
    <row r="145" spans="1:22" ht="40.9" customHeight="1">
      <c r="A145" s="226" t="s">
        <v>189</v>
      </c>
      <c r="B145" s="119"/>
      <c r="C145" s="223" t="s">
        <v>88</v>
      </c>
      <c r="D145" s="124"/>
      <c r="E145" s="223" t="s">
        <v>148</v>
      </c>
      <c r="F145" s="124"/>
      <c r="G145" s="223" t="s">
        <v>149</v>
      </c>
      <c r="H145" s="124"/>
      <c r="I145" s="223" t="s">
        <v>30</v>
      </c>
      <c r="J145" s="223"/>
      <c r="K145" s="223"/>
      <c r="L145" s="124"/>
      <c r="M145" s="223" t="s">
        <v>88</v>
      </c>
      <c r="N145" s="123"/>
      <c r="O145" s="223" t="s">
        <v>148</v>
      </c>
      <c r="P145" s="123"/>
      <c r="Q145" s="223" t="s">
        <v>149</v>
      </c>
      <c r="R145" s="123"/>
      <c r="S145" s="223" t="s">
        <v>30</v>
      </c>
      <c r="T145" s="223"/>
      <c r="U145" s="223"/>
    </row>
    <row r="146" spans="1:22" ht="40.9" customHeight="1" thickBot="1">
      <c r="A146" s="226"/>
      <c r="B146" s="119"/>
      <c r="C146" s="224"/>
      <c r="D146" s="124"/>
      <c r="E146" s="224"/>
      <c r="F146" s="124"/>
      <c r="G146" s="224"/>
      <c r="H146" s="124"/>
      <c r="I146" s="225"/>
      <c r="J146" s="225"/>
      <c r="K146" s="225"/>
      <c r="L146" s="124"/>
      <c r="M146" s="224"/>
      <c r="N146" s="124"/>
      <c r="O146" s="224"/>
      <c r="P146" s="124"/>
      <c r="Q146" s="224"/>
      <c r="R146" s="124"/>
      <c r="S146" s="225"/>
      <c r="T146" s="225"/>
      <c r="U146" s="225"/>
    </row>
    <row r="147" spans="1:22" ht="40.9" customHeight="1" thickBot="1">
      <c r="A147" s="228"/>
      <c r="B147" s="130"/>
      <c r="C147" s="121" t="s">
        <v>190</v>
      </c>
      <c r="D147" s="124"/>
      <c r="E147" s="121" t="s">
        <v>191</v>
      </c>
      <c r="F147" s="124"/>
      <c r="G147" s="121" t="s">
        <v>192</v>
      </c>
      <c r="H147" s="122"/>
      <c r="I147" s="125" t="s">
        <v>77</v>
      </c>
      <c r="J147" s="124"/>
      <c r="K147" s="126" t="s">
        <v>150</v>
      </c>
      <c r="L147" s="124"/>
      <c r="M147" s="121" t="s">
        <v>190</v>
      </c>
      <c r="N147" s="124"/>
      <c r="O147" s="121" t="s">
        <v>191</v>
      </c>
      <c r="P147" s="124"/>
      <c r="Q147" s="121" t="s">
        <v>192</v>
      </c>
      <c r="R147" s="127"/>
      <c r="S147" s="125" t="s">
        <v>77</v>
      </c>
      <c r="T147" s="125"/>
      <c r="U147" s="126" t="s">
        <v>150</v>
      </c>
    </row>
    <row r="148" spans="1:22" ht="40.9" customHeight="1">
      <c r="A148" s="88" t="s">
        <v>194</v>
      </c>
      <c r="B148" s="88"/>
      <c r="C148" s="89">
        <f>C136</f>
        <v>0</v>
      </c>
      <c r="D148" s="89"/>
      <c r="E148" s="89">
        <f>E136</f>
        <v>-516269324402</v>
      </c>
      <c r="F148" s="89"/>
      <c r="G148" s="89">
        <f>G136</f>
        <v>-128365041127</v>
      </c>
      <c r="H148" s="90"/>
      <c r="I148" s="89">
        <f>I136</f>
        <v>-644634365529</v>
      </c>
      <c r="J148" s="89"/>
      <c r="K148" s="91">
        <f>K136</f>
        <v>126.73900731219594</v>
      </c>
      <c r="L148" s="89"/>
      <c r="M148" s="89">
        <f>M136</f>
        <v>104515584416</v>
      </c>
      <c r="N148" s="89"/>
      <c r="O148" s="89">
        <f>O136</f>
        <v>-1508688435119</v>
      </c>
      <c r="P148" s="89"/>
      <c r="Q148" s="89">
        <f>Q136</f>
        <v>433283426106</v>
      </c>
      <c r="R148" s="90"/>
      <c r="S148" s="89">
        <f>S136</f>
        <v>-970889424597</v>
      </c>
      <c r="T148" s="89"/>
      <c r="U148" s="91">
        <f>U136</f>
        <v>388.43235402093109</v>
      </c>
    </row>
    <row r="149" spans="1:22" ht="40.9" customHeight="1">
      <c r="A149" s="94" t="s">
        <v>364</v>
      </c>
      <c r="B149" s="94"/>
      <c r="C149" s="21">
        <v>0</v>
      </c>
      <c r="D149" s="21"/>
      <c r="E149" s="21">
        <v>-1589000000</v>
      </c>
      <c r="F149" s="21"/>
      <c r="G149" s="21">
        <v>1620115280</v>
      </c>
      <c r="H149" s="21"/>
      <c r="I149" s="21">
        <f>C149+E149+G149</f>
        <v>31115280</v>
      </c>
      <c r="J149" s="21"/>
      <c r="K149" s="30">
        <f t="shared" ref="K149:K167" si="18">I149/$I$303*100</f>
        <v>-6.1174518615756575E-3</v>
      </c>
      <c r="L149" s="21"/>
      <c r="M149" s="21">
        <v>0</v>
      </c>
      <c r="N149" s="21"/>
      <c r="O149" s="21">
        <v>0</v>
      </c>
      <c r="P149" s="21"/>
      <c r="Q149" s="21">
        <f>'درآمد ناشی ازفروش'!Q208</f>
        <v>1620115280</v>
      </c>
      <c r="R149" s="21"/>
      <c r="S149" s="21">
        <f>M149+O149+Q149</f>
        <v>1620115280</v>
      </c>
      <c r="T149" s="21"/>
      <c r="U149" s="30">
        <f t="shared" ref="U149:U167" si="19">S149/$S$303*100</f>
        <v>-0.64817390740134395</v>
      </c>
    </row>
    <row r="150" spans="1:22" ht="40.9" customHeight="1">
      <c r="A150" s="94" t="s">
        <v>248</v>
      </c>
      <c r="B150" s="94"/>
      <c r="C150" s="21">
        <v>0</v>
      </c>
      <c r="D150" s="21"/>
      <c r="E150" s="21">
        <v>0</v>
      </c>
      <c r="F150" s="21"/>
      <c r="G150" s="21">
        <v>0</v>
      </c>
      <c r="H150" s="21"/>
      <c r="I150" s="21">
        <f t="shared" ref="I150:I167" si="20">C150+E150+G150</f>
        <v>0</v>
      </c>
      <c r="J150" s="21"/>
      <c r="K150" s="30">
        <f t="shared" si="18"/>
        <v>0</v>
      </c>
      <c r="L150" s="21"/>
      <c r="M150" s="21">
        <v>0</v>
      </c>
      <c r="N150" s="21"/>
      <c r="O150" s="21">
        <v>0</v>
      </c>
      <c r="P150" s="21"/>
      <c r="Q150" s="21">
        <v>3977854393</v>
      </c>
      <c r="R150" s="21"/>
      <c r="S150" s="21">
        <f t="shared" ref="S150:S167" si="21">M150+O150+Q150</f>
        <v>3977854393</v>
      </c>
      <c r="T150" s="21"/>
      <c r="U150" s="30">
        <f t="shared" si="19"/>
        <v>-1.5914555320930071</v>
      </c>
    </row>
    <row r="151" spans="1:22" ht="40.9" customHeight="1">
      <c r="A151" s="94" t="s">
        <v>286</v>
      </c>
      <c r="B151" s="94"/>
      <c r="C151" s="21">
        <v>0</v>
      </c>
      <c r="D151" s="21"/>
      <c r="E151" s="21">
        <v>0</v>
      </c>
      <c r="F151" s="21"/>
      <c r="G151" s="21">
        <v>0</v>
      </c>
      <c r="H151" s="21"/>
      <c r="I151" s="21">
        <f t="shared" si="20"/>
        <v>0</v>
      </c>
      <c r="J151" s="21"/>
      <c r="K151" s="30">
        <f t="shared" si="18"/>
        <v>0</v>
      </c>
      <c r="L151" s="21"/>
      <c r="M151" s="21">
        <v>0</v>
      </c>
      <c r="N151" s="21"/>
      <c r="O151" s="21">
        <v>0</v>
      </c>
      <c r="P151" s="21"/>
      <c r="Q151" s="21">
        <v>-3009051080</v>
      </c>
      <c r="R151" s="21"/>
      <c r="S151" s="21">
        <f t="shared" si="21"/>
        <v>-3009051080</v>
      </c>
      <c r="T151" s="21"/>
      <c r="U151" s="30">
        <f t="shared" si="19"/>
        <v>1.2038577872642704</v>
      </c>
    </row>
    <row r="152" spans="1:22" ht="40.9" customHeight="1">
      <c r="A152" s="94" t="s">
        <v>249</v>
      </c>
      <c r="B152" s="94"/>
      <c r="C152" s="21">
        <v>0</v>
      </c>
      <c r="D152" s="21"/>
      <c r="E152" s="21">
        <v>0</v>
      </c>
      <c r="F152" s="21"/>
      <c r="G152" s="21">
        <v>0</v>
      </c>
      <c r="H152" s="21"/>
      <c r="I152" s="21">
        <f t="shared" si="20"/>
        <v>0</v>
      </c>
      <c r="J152" s="21"/>
      <c r="K152" s="30">
        <f t="shared" si="18"/>
        <v>0</v>
      </c>
      <c r="L152" s="21"/>
      <c r="M152" s="21">
        <v>0</v>
      </c>
      <c r="N152" s="21"/>
      <c r="O152" s="21">
        <v>0</v>
      </c>
      <c r="P152" s="21"/>
      <c r="Q152" s="21">
        <v>4223842834</v>
      </c>
      <c r="R152" s="21"/>
      <c r="S152" s="21">
        <f t="shared" si="21"/>
        <v>4223842834</v>
      </c>
      <c r="T152" s="21"/>
      <c r="U152" s="30">
        <f t="shared" si="19"/>
        <v>-1.6898703121687404</v>
      </c>
    </row>
    <row r="153" spans="1:22" ht="40.9" customHeight="1">
      <c r="A153" s="94" t="s">
        <v>260</v>
      </c>
      <c r="B153" s="94"/>
      <c r="C153" s="21">
        <v>0</v>
      </c>
      <c r="D153" s="21"/>
      <c r="E153" s="21">
        <v>0</v>
      </c>
      <c r="F153" s="21"/>
      <c r="G153" s="21">
        <v>0</v>
      </c>
      <c r="H153" s="21"/>
      <c r="I153" s="21">
        <f t="shared" si="20"/>
        <v>0</v>
      </c>
      <c r="J153" s="21"/>
      <c r="K153" s="30">
        <f t="shared" si="18"/>
        <v>0</v>
      </c>
      <c r="L153" s="21"/>
      <c r="M153" s="21">
        <v>0</v>
      </c>
      <c r="N153" s="21"/>
      <c r="O153" s="21">
        <v>0</v>
      </c>
      <c r="P153" s="21"/>
      <c r="Q153" s="21">
        <v>6066233128</v>
      </c>
      <c r="R153" s="21"/>
      <c r="S153" s="21">
        <f t="shared" si="21"/>
        <v>6066233128</v>
      </c>
      <c r="T153" s="21"/>
      <c r="U153" s="30">
        <f t="shared" si="19"/>
        <v>-2.4269717583203319</v>
      </c>
    </row>
    <row r="154" spans="1:22" ht="40.9" customHeight="1">
      <c r="A154" s="94" t="s">
        <v>133</v>
      </c>
      <c r="B154" s="94"/>
      <c r="C154" s="21">
        <v>0</v>
      </c>
      <c r="D154" s="21"/>
      <c r="E154" s="21">
        <v>0</v>
      </c>
      <c r="F154" s="21"/>
      <c r="G154" s="21">
        <v>0</v>
      </c>
      <c r="H154" s="21"/>
      <c r="I154" s="21">
        <f t="shared" si="20"/>
        <v>0</v>
      </c>
      <c r="J154" s="25"/>
      <c r="K154" s="30">
        <f t="shared" si="18"/>
        <v>0</v>
      </c>
      <c r="L154" s="25"/>
      <c r="M154" s="21">
        <v>0</v>
      </c>
      <c r="N154" s="21"/>
      <c r="O154" s="21">
        <v>0</v>
      </c>
      <c r="P154" s="21"/>
      <c r="Q154" s="21">
        <v>-4536088360</v>
      </c>
      <c r="R154" s="25"/>
      <c r="S154" s="21">
        <f t="shared" si="21"/>
        <v>-4536088360</v>
      </c>
      <c r="T154" s="25"/>
      <c r="U154" s="30">
        <f t="shared" si="19"/>
        <v>1.8147931526322953</v>
      </c>
    </row>
    <row r="155" spans="1:22" ht="40.9" customHeight="1">
      <c r="A155" s="94" t="s">
        <v>242</v>
      </c>
      <c r="B155" s="94"/>
      <c r="C155" s="21">
        <v>0</v>
      </c>
      <c r="D155" s="21"/>
      <c r="E155" s="21">
        <v>0</v>
      </c>
      <c r="F155" s="21"/>
      <c r="G155" s="21">
        <v>0</v>
      </c>
      <c r="H155" s="21"/>
      <c r="I155" s="21">
        <f t="shared" si="20"/>
        <v>0</v>
      </c>
      <c r="J155" s="21"/>
      <c r="K155" s="30">
        <f t="shared" si="18"/>
        <v>0</v>
      </c>
      <c r="L155" s="21"/>
      <c r="M155" s="21">
        <v>0</v>
      </c>
      <c r="N155" s="21"/>
      <c r="O155" s="21">
        <v>0</v>
      </c>
      <c r="P155" s="21"/>
      <c r="Q155" s="21">
        <v>2261995340</v>
      </c>
      <c r="R155" s="21"/>
      <c r="S155" s="21">
        <f t="shared" si="21"/>
        <v>2261995340</v>
      </c>
      <c r="T155" s="21"/>
      <c r="U155" s="30">
        <f t="shared" si="19"/>
        <v>-0.90497656318100494</v>
      </c>
    </row>
    <row r="156" spans="1:22" ht="40.9" customHeight="1">
      <c r="A156" s="94" t="s">
        <v>287</v>
      </c>
      <c r="B156" s="94"/>
      <c r="C156" s="21">
        <v>0</v>
      </c>
      <c r="D156" s="21"/>
      <c r="E156" s="21">
        <v>0</v>
      </c>
      <c r="F156" s="21"/>
      <c r="G156" s="21">
        <v>0</v>
      </c>
      <c r="H156" s="21"/>
      <c r="I156" s="21">
        <f t="shared" si="20"/>
        <v>0</v>
      </c>
      <c r="J156" s="21"/>
      <c r="K156" s="30">
        <f t="shared" si="18"/>
        <v>0</v>
      </c>
      <c r="L156" s="21"/>
      <c r="M156" s="21">
        <v>0</v>
      </c>
      <c r="N156" s="21"/>
      <c r="O156" s="21">
        <v>0</v>
      </c>
      <c r="P156" s="21"/>
      <c r="Q156" s="21">
        <v>-4379200201</v>
      </c>
      <c r="R156" s="21"/>
      <c r="S156" s="21">
        <f t="shared" si="21"/>
        <v>-4379200201</v>
      </c>
      <c r="T156" s="21"/>
      <c r="U156" s="30">
        <f t="shared" si="19"/>
        <v>1.752025513625747</v>
      </c>
    </row>
    <row r="157" spans="1:22" ht="40.9" customHeight="1">
      <c r="A157" s="94" t="s">
        <v>125</v>
      </c>
      <c r="B157" s="94"/>
      <c r="C157" s="21">
        <v>0</v>
      </c>
      <c r="D157" s="21"/>
      <c r="E157" s="21">
        <v>0</v>
      </c>
      <c r="F157" s="21"/>
      <c r="G157" s="21">
        <v>0</v>
      </c>
      <c r="H157" s="21"/>
      <c r="I157" s="21">
        <f t="shared" si="20"/>
        <v>0</v>
      </c>
      <c r="J157" s="21"/>
      <c r="K157" s="30">
        <f t="shared" si="18"/>
        <v>0</v>
      </c>
      <c r="L157" s="21"/>
      <c r="M157" s="21">
        <v>0</v>
      </c>
      <c r="N157" s="21"/>
      <c r="O157" s="21">
        <v>0</v>
      </c>
      <c r="P157" s="21"/>
      <c r="Q157" s="21">
        <v>-7274724207</v>
      </c>
      <c r="R157" s="21"/>
      <c r="S157" s="21">
        <f t="shared" si="21"/>
        <v>-7274724207</v>
      </c>
      <c r="T157" s="21"/>
      <c r="U157" s="30">
        <f t="shared" si="19"/>
        <v>2.9104635162248043</v>
      </c>
    </row>
    <row r="158" spans="1:22" ht="40.9" customHeight="1">
      <c r="A158" s="94" t="s">
        <v>142</v>
      </c>
      <c r="B158" s="94"/>
      <c r="C158" s="21">
        <v>0</v>
      </c>
      <c r="D158" s="21"/>
      <c r="E158" s="21">
        <v>0</v>
      </c>
      <c r="F158" s="21"/>
      <c r="G158" s="21">
        <v>0</v>
      </c>
      <c r="H158" s="21"/>
      <c r="I158" s="21">
        <f t="shared" si="20"/>
        <v>0</v>
      </c>
      <c r="J158" s="21"/>
      <c r="K158" s="30">
        <f t="shared" si="18"/>
        <v>0</v>
      </c>
      <c r="L158" s="21"/>
      <c r="M158" s="21">
        <v>0</v>
      </c>
      <c r="N158" s="21"/>
      <c r="O158" s="21">
        <v>0</v>
      </c>
      <c r="P158" s="21"/>
      <c r="Q158" s="21">
        <v>1923917292</v>
      </c>
      <c r="R158" s="21"/>
      <c r="S158" s="21">
        <f t="shared" si="21"/>
        <v>1923917292</v>
      </c>
      <c r="T158" s="21"/>
      <c r="U158" s="30">
        <f t="shared" si="19"/>
        <v>-0.76971867623682455</v>
      </c>
    </row>
    <row r="159" spans="1:22" ht="40.9" customHeight="1">
      <c r="A159" s="94" t="s">
        <v>253</v>
      </c>
      <c r="B159" s="94"/>
      <c r="C159" s="21">
        <v>0</v>
      </c>
      <c r="D159" s="21"/>
      <c r="E159" s="21">
        <v>0</v>
      </c>
      <c r="F159" s="21"/>
      <c r="G159" s="21">
        <v>0</v>
      </c>
      <c r="H159" s="21"/>
      <c r="I159" s="21">
        <f t="shared" si="20"/>
        <v>0</v>
      </c>
      <c r="J159" s="21"/>
      <c r="K159" s="30">
        <f t="shared" si="18"/>
        <v>0</v>
      </c>
      <c r="L159" s="21"/>
      <c r="M159" s="21">
        <v>0</v>
      </c>
      <c r="N159" s="21"/>
      <c r="O159" s="21">
        <v>0</v>
      </c>
      <c r="P159" s="21"/>
      <c r="Q159" s="21">
        <v>1693879495</v>
      </c>
      <c r="R159" s="21"/>
      <c r="S159" s="21">
        <f t="shared" si="21"/>
        <v>1693879495</v>
      </c>
      <c r="T159" s="21"/>
      <c r="U159" s="30">
        <f t="shared" si="19"/>
        <v>-0.67768541195486109</v>
      </c>
      <c r="V159" s="21"/>
    </row>
    <row r="160" spans="1:22" ht="40.9" customHeight="1">
      <c r="A160" s="94" t="s">
        <v>363</v>
      </c>
      <c r="B160" s="94"/>
      <c r="C160" s="21">
        <v>0</v>
      </c>
      <c r="D160" s="21"/>
      <c r="E160" s="21">
        <v>-7441485714</v>
      </c>
      <c r="F160" s="21"/>
      <c r="G160" s="21">
        <v>4849989406</v>
      </c>
      <c r="H160" s="21"/>
      <c r="I160" s="21">
        <f t="shared" si="20"/>
        <v>-2591496308</v>
      </c>
      <c r="J160" s="21"/>
      <c r="K160" s="30">
        <f t="shared" si="18"/>
        <v>0.50950381656989885</v>
      </c>
      <c r="L160" s="21"/>
      <c r="M160" s="21">
        <v>0</v>
      </c>
      <c r="N160" s="21"/>
      <c r="O160" s="21">
        <v>0</v>
      </c>
      <c r="P160" s="21"/>
      <c r="Q160" s="21">
        <f>'درآمد ناشی ازفروش'!Q206</f>
        <v>4850256240</v>
      </c>
      <c r="R160" s="21"/>
      <c r="S160" s="21">
        <f t="shared" si="21"/>
        <v>4850256240</v>
      </c>
      <c r="T160" s="21"/>
      <c r="U160" s="30">
        <f t="shared" si="19"/>
        <v>-1.9404850863319743</v>
      </c>
    </row>
    <row r="161" spans="1:21" ht="40.9" customHeight="1">
      <c r="A161" s="94" t="s">
        <v>243</v>
      </c>
      <c r="B161" s="94"/>
      <c r="C161" s="21">
        <v>0</v>
      </c>
      <c r="D161" s="21"/>
      <c r="E161" s="21">
        <v>0</v>
      </c>
      <c r="F161" s="21"/>
      <c r="G161" s="21">
        <v>0</v>
      </c>
      <c r="H161" s="21"/>
      <c r="I161" s="21">
        <f t="shared" si="20"/>
        <v>0</v>
      </c>
      <c r="J161" s="21"/>
      <c r="K161" s="30">
        <f t="shared" si="18"/>
        <v>0</v>
      </c>
      <c r="L161" s="21"/>
      <c r="M161" s="21">
        <v>0</v>
      </c>
      <c r="N161" s="21"/>
      <c r="O161" s="21">
        <v>0</v>
      </c>
      <c r="P161" s="21"/>
      <c r="Q161" s="21">
        <v>67822289</v>
      </c>
      <c r="R161" s="21"/>
      <c r="S161" s="21">
        <f t="shared" si="21"/>
        <v>67822289</v>
      </c>
      <c r="T161" s="21"/>
      <c r="U161" s="30">
        <f t="shared" si="19"/>
        <v>-2.7134265451797469E-2</v>
      </c>
    </row>
    <row r="162" spans="1:21" ht="40.9" customHeight="1">
      <c r="A162" s="94" t="s">
        <v>288</v>
      </c>
      <c r="B162" s="94"/>
      <c r="C162" s="21">
        <v>0</v>
      </c>
      <c r="D162" s="21"/>
      <c r="E162" s="21">
        <v>-4360286350</v>
      </c>
      <c r="F162" s="21"/>
      <c r="G162" s="21">
        <v>5871849781</v>
      </c>
      <c r="H162" s="21"/>
      <c r="I162" s="21">
        <f t="shared" si="20"/>
        <v>1511563431</v>
      </c>
      <c r="J162" s="21"/>
      <c r="K162" s="30">
        <f t="shared" si="18"/>
        <v>-0.29718249441626876</v>
      </c>
      <c r="L162" s="21"/>
      <c r="M162" s="21">
        <v>0</v>
      </c>
      <c r="N162" s="21"/>
      <c r="O162" s="21">
        <v>0</v>
      </c>
      <c r="P162" s="21"/>
      <c r="Q162" s="21">
        <f>'درآمد ناشی ازفروش'!Q205</f>
        <v>6659683709</v>
      </c>
      <c r="R162" s="21"/>
      <c r="S162" s="21">
        <f t="shared" si="21"/>
        <v>6659683709</v>
      </c>
      <c r="T162" s="21"/>
      <c r="U162" s="30">
        <f t="shared" si="19"/>
        <v>-2.6643988023615237</v>
      </c>
    </row>
    <row r="163" spans="1:21" ht="39" customHeight="1">
      <c r="A163" s="94" t="s">
        <v>289</v>
      </c>
      <c r="B163" s="94"/>
      <c r="C163" s="21">
        <v>0</v>
      </c>
      <c r="D163" s="21"/>
      <c r="E163" s="21">
        <v>-6386067000</v>
      </c>
      <c r="F163" s="21"/>
      <c r="G163" s="21">
        <v>7666086253</v>
      </c>
      <c r="H163" s="21"/>
      <c r="I163" s="21">
        <f t="shared" si="20"/>
        <v>1280019253</v>
      </c>
      <c r="J163" s="21"/>
      <c r="K163" s="30">
        <f t="shared" si="18"/>
        <v>-0.25165951140782061</v>
      </c>
      <c r="L163" s="21"/>
      <c r="M163" s="21">
        <v>0</v>
      </c>
      <c r="N163" s="21"/>
      <c r="O163" s="21">
        <v>0</v>
      </c>
      <c r="P163" s="21"/>
      <c r="Q163" s="21">
        <f>'درآمد ناشی ازفروش'!Q204</f>
        <v>7666086253</v>
      </c>
      <c r="R163" s="21"/>
      <c r="S163" s="21">
        <f t="shared" si="21"/>
        <v>7666086253</v>
      </c>
      <c r="T163" s="21"/>
      <c r="U163" s="30">
        <f t="shared" si="19"/>
        <v>-3.0670392054340341</v>
      </c>
    </row>
    <row r="164" spans="1:21" ht="39" customHeight="1">
      <c r="A164" s="94" t="s">
        <v>323</v>
      </c>
      <c r="B164" s="94"/>
      <c r="C164" s="21">
        <v>0</v>
      </c>
      <c r="D164" s="21"/>
      <c r="E164" s="21">
        <v>-313333000</v>
      </c>
      <c r="F164" s="21"/>
      <c r="G164" s="21">
        <v>360049000</v>
      </c>
      <c r="H164" s="21"/>
      <c r="I164" s="21">
        <f t="shared" si="20"/>
        <v>46716000</v>
      </c>
      <c r="J164" s="21"/>
      <c r="K164" s="30">
        <f t="shared" si="18"/>
        <v>-9.1846475803967834E-3</v>
      </c>
      <c r="L164" s="21"/>
      <c r="M164" s="21">
        <v>0</v>
      </c>
      <c r="N164" s="21"/>
      <c r="O164" s="21">
        <v>0</v>
      </c>
      <c r="P164" s="21"/>
      <c r="Q164" s="21">
        <f>'درآمد ناشی ازفروش'!Q211</f>
        <v>360049000</v>
      </c>
      <c r="R164" s="21"/>
      <c r="S164" s="21">
        <f t="shared" si="21"/>
        <v>360049000</v>
      </c>
      <c r="T164" s="21"/>
      <c r="U164" s="30">
        <f t="shared" si="19"/>
        <v>-0.14404800082247635</v>
      </c>
    </row>
    <row r="165" spans="1:21" ht="39" customHeight="1">
      <c r="A165" s="94" t="s">
        <v>123</v>
      </c>
      <c r="B165" s="94"/>
      <c r="C165" s="21">
        <v>0</v>
      </c>
      <c r="D165" s="21"/>
      <c r="E165" s="21">
        <v>0</v>
      </c>
      <c r="F165" s="21"/>
      <c r="G165" s="21">
        <v>0</v>
      </c>
      <c r="H165" s="21"/>
      <c r="I165" s="21">
        <f t="shared" si="20"/>
        <v>0</v>
      </c>
      <c r="J165" s="21"/>
      <c r="K165" s="30">
        <f t="shared" si="18"/>
        <v>0</v>
      </c>
      <c r="L165" s="21"/>
      <c r="M165" s="21">
        <v>0</v>
      </c>
      <c r="N165" s="21"/>
      <c r="O165" s="21">
        <v>0</v>
      </c>
      <c r="P165" s="21"/>
      <c r="Q165" s="21">
        <v>8898318958</v>
      </c>
      <c r="R165" s="21"/>
      <c r="S165" s="21">
        <f t="shared" si="21"/>
        <v>8898318958</v>
      </c>
      <c r="T165" s="21"/>
      <c r="U165" s="30">
        <f t="shared" si="19"/>
        <v>-3.5600294864883413</v>
      </c>
    </row>
    <row r="166" spans="1:21" ht="39" customHeight="1">
      <c r="A166" s="94" t="s">
        <v>290</v>
      </c>
      <c r="B166" s="94"/>
      <c r="C166" s="21">
        <v>0</v>
      </c>
      <c r="D166" s="21"/>
      <c r="E166" s="21">
        <v>2528248562</v>
      </c>
      <c r="F166" s="21"/>
      <c r="G166" s="21">
        <v>1709935887</v>
      </c>
      <c r="H166" s="21"/>
      <c r="I166" s="21">
        <f t="shared" si="20"/>
        <v>4238184449</v>
      </c>
      <c r="J166" s="21"/>
      <c r="K166" s="30">
        <f t="shared" si="18"/>
        <v>-0.8332526445924977</v>
      </c>
      <c r="L166" s="21"/>
      <c r="M166" s="21">
        <v>0</v>
      </c>
      <c r="N166" s="21"/>
      <c r="O166" s="21">
        <v>0</v>
      </c>
      <c r="P166" s="21"/>
      <c r="Q166" s="21">
        <v>-3518279238</v>
      </c>
      <c r="R166" s="21"/>
      <c r="S166" s="21">
        <f t="shared" si="21"/>
        <v>-3518279238</v>
      </c>
      <c r="T166" s="21"/>
      <c r="U166" s="30">
        <f t="shared" si="19"/>
        <v>1.4075892186039274</v>
      </c>
    </row>
    <row r="167" spans="1:21" ht="39" customHeight="1" thickBot="1">
      <c r="A167" s="94" t="s">
        <v>108</v>
      </c>
      <c r="B167" s="94"/>
      <c r="C167" s="22">
        <v>0</v>
      </c>
      <c r="D167" s="21"/>
      <c r="E167" s="22">
        <v>0</v>
      </c>
      <c r="F167" s="21"/>
      <c r="G167" s="22">
        <v>0</v>
      </c>
      <c r="H167" s="21"/>
      <c r="I167" s="22">
        <f t="shared" si="20"/>
        <v>0</v>
      </c>
      <c r="J167" s="21"/>
      <c r="K167" s="75">
        <f t="shared" si="18"/>
        <v>0</v>
      </c>
      <c r="L167" s="21"/>
      <c r="M167" s="22">
        <v>0</v>
      </c>
      <c r="N167" s="21"/>
      <c r="O167" s="22">
        <v>0</v>
      </c>
      <c r="P167" s="21"/>
      <c r="Q167" s="22">
        <v>9553916759</v>
      </c>
      <c r="R167" s="21"/>
      <c r="S167" s="22">
        <f t="shared" si="21"/>
        <v>9553916759</v>
      </c>
      <c r="T167" s="21"/>
      <c r="U167" s="75">
        <f t="shared" si="19"/>
        <v>-3.8223203207294074</v>
      </c>
    </row>
    <row r="168" spans="1:21" ht="39" customHeight="1" thickBot="1">
      <c r="A168" s="74" t="s">
        <v>193</v>
      </c>
      <c r="B168" s="74"/>
      <c r="C168" s="28">
        <f>SUM(C148:C167)</f>
        <v>0</v>
      </c>
      <c r="D168" s="27"/>
      <c r="E168" s="28">
        <f>SUM(E148:E167)</f>
        <v>-533831247904</v>
      </c>
      <c r="F168" s="27"/>
      <c r="G168" s="28">
        <f>SUM(G148:G167)</f>
        <v>-106287015520</v>
      </c>
      <c r="H168" s="27"/>
      <c r="I168" s="28">
        <f>SUM(I148:I167)</f>
        <v>-640118263424</v>
      </c>
      <c r="J168" s="27"/>
      <c r="K168" s="76">
        <f>SUM(K148:K167)</f>
        <v>125.8511143789073</v>
      </c>
      <c r="L168" s="27"/>
      <c r="M168" s="28">
        <f>SUM(M148:M167)</f>
        <v>104515584416</v>
      </c>
      <c r="N168" s="27"/>
      <c r="O168" s="28">
        <f>SUM(O148:O167)</f>
        <v>-1508688435119</v>
      </c>
      <c r="P168" s="27"/>
      <c r="Q168" s="28">
        <f>SUM(Q148:Q167)</f>
        <v>470390053990</v>
      </c>
      <c r="R168" s="27"/>
      <c r="S168" s="28">
        <f>SUM(S148:S167)</f>
        <v>-933782796713</v>
      </c>
      <c r="T168" s="27"/>
      <c r="U168" s="76">
        <f>SUM(U148:U167)</f>
        <v>373.58677588030639</v>
      </c>
    </row>
    <row r="169" spans="1:21" ht="39" customHeight="1">
      <c r="A169" s="23"/>
      <c r="B169" s="23"/>
      <c r="C169" s="21"/>
      <c r="D169" s="21"/>
      <c r="E169" s="21"/>
      <c r="F169" s="21"/>
      <c r="G169" s="21"/>
      <c r="H169" s="21"/>
      <c r="I169" s="21"/>
      <c r="J169" s="21"/>
      <c r="K169" s="30"/>
      <c r="L169" s="21"/>
      <c r="M169" s="21"/>
      <c r="N169" s="21"/>
      <c r="O169" s="21"/>
      <c r="P169" s="21"/>
      <c r="Q169" s="21"/>
      <c r="R169" s="21"/>
      <c r="S169" s="21"/>
      <c r="T169" s="21"/>
      <c r="U169" s="30"/>
    </row>
    <row r="170" spans="1:21" ht="39" customHeight="1">
      <c r="A170" s="226" t="s">
        <v>0</v>
      </c>
      <c r="B170" s="226"/>
      <c r="C170" s="226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</row>
    <row r="171" spans="1:21" ht="39" customHeight="1">
      <c r="A171" s="226" t="s">
        <v>80</v>
      </c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</row>
    <row r="172" spans="1:21" ht="39" customHeight="1">
      <c r="A172" s="226" t="str">
        <f>درآمدها!A3</f>
        <v>دوره یک ماهه منتهی به 31 اردیبهشت 1405</v>
      </c>
      <c r="B172" s="226"/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</row>
    <row r="173" spans="1:21" ht="39" customHeight="1"/>
    <row r="174" spans="1:21" ht="39" customHeight="1">
      <c r="A174" s="227" t="s">
        <v>263</v>
      </c>
      <c r="B174" s="227"/>
      <c r="C174" s="227"/>
      <c r="D174" s="227"/>
      <c r="E174" s="227"/>
      <c r="F174" s="227"/>
      <c r="G174" s="227"/>
      <c r="H174" s="227"/>
      <c r="I174" s="227"/>
      <c r="J174" s="227"/>
      <c r="K174" s="227"/>
      <c r="L174" s="227"/>
      <c r="M174" s="227"/>
      <c r="N174" s="227"/>
      <c r="O174" s="227"/>
      <c r="P174" s="227"/>
      <c r="Q174" s="227"/>
      <c r="R174" s="227"/>
      <c r="S174" s="227"/>
      <c r="T174" s="227"/>
      <c r="U174" s="227"/>
    </row>
    <row r="175" spans="1:21" ht="39" customHeight="1">
      <c r="A175" s="112"/>
      <c r="B175" s="112"/>
      <c r="C175" s="229" t="s">
        <v>157</v>
      </c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</row>
    <row r="176" spans="1:21" ht="39" customHeight="1" thickBot="1">
      <c r="A176" s="128"/>
      <c r="B176" s="128"/>
      <c r="C176" s="225" t="str">
        <f>C144</f>
        <v>طی اردیبهشت ماه</v>
      </c>
      <c r="D176" s="225"/>
      <c r="E176" s="225"/>
      <c r="F176" s="225"/>
      <c r="G176" s="225"/>
      <c r="H176" s="225"/>
      <c r="I176" s="225"/>
      <c r="J176" s="225"/>
      <c r="K176" s="225"/>
      <c r="L176" s="122"/>
      <c r="M176" s="225" t="str">
        <f>M144</f>
        <v>از ابتدای سال مالی تا پایان اردیبهشت ماه</v>
      </c>
      <c r="N176" s="225"/>
      <c r="O176" s="225"/>
      <c r="P176" s="225"/>
      <c r="Q176" s="225"/>
      <c r="R176" s="225"/>
      <c r="S176" s="225"/>
      <c r="T176" s="225"/>
      <c r="U176" s="225"/>
    </row>
    <row r="177" spans="1:21" ht="39" customHeight="1">
      <c r="A177" s="226" t="s">
        <v>189</v>
      </c>
      <c r="B177" s="119"/>
      <c r="C177" s="223" t="s">
        <v>88</v>
      </c>
      <c r="D177" s="124"/>
      <c r="E177" s="223" t="s">
        <v>148</v>
      </c>
      <c r="F177" s="124"/>
      <c r="G177" s="223" t="s">
        <v>149</v>
      </c>
      <c r="H177" s="124"/>
      <c r="I177" s="223" t="s">
        <v>30</v>
      </c>
      <c r="J177" s="223"/>
      <c r="K177" s="223"/>
      <c r="L177" s="124"/>
      <c r="M177" s="223" t="s">
        <v>88</v>
      </c>
      <c r="N177" s="123"/>
      <c r="O177" s="223" t="s">
        <v>148</v>
      </c>
      <c r="P177" s="123"/>
      <c r="Q177" s="223" t="s">
        <v>149</v>
      </c>
      <c r="R177" s="123"/>
      <c r="S177" s="223" t="s">
        <v>30</v>
      </c>
      <c r="T177" s="223"/>
      <c r="U177" s="223"/>
    </row>
    <row r="178" spans="1:21" ht="39" customHeight="1" thickBot="1">
      <c r="A178" s="226"/>
      <c r="B178" s="119"/>
      <c r="C178" s="224"/>
      <c r="D178" s="124"/>
      <c r="E178" s="224"/>
      <c r="F178" s="124"/>
      <c r="G178" s="224"/>
      <c r="H178" s="124"/>
      <c r="I178" s="225"/>
      <c r="J178" s="225"/>
      <c r="K178" s="225"/>
      <c r="L178" s="124"/>
      <c r="M178" s="224"/>
      <c r="N178" s="124"/>
      <c r="O178" s="224"/>
      <c r="P178" s="124"/>
      <c r="Q178" s="224"/>
      <c r="R178" s="124"/>
      <c r="S178" s="225"/>
      <c r="T178" s="225"/>
      <c r="U178" s="225"/>
    </row>
    <row r="179" spans="1:21" ht="39" customHeight="1" thickBot="1">
      <c r="A179" s="228"/>
      <c r="B179" s="130"/>
      <c r="C179" s="121" t="s">
        <v>190</v>
      </c>
      <c r="D179" s="124"/>
      <c r="E179" s="121" t="s">
        <v>191</v>
      </c>
      <c r="F179" s="124"/>
      <c r="G179" s="121" t="s">
        <v>192</v>
      </c>
      <c r="H179" s="122"/>
      <c r="I179" s="125" t="s">
        <v>77</v>
      </c>
      <c r="J179" s="124"/>
      <c r="K179" s="126" t="s">
        <v>150</v>
      </c>
      <c r="L179" s="124"/>
      <c r="M179" s="121" t="s">
        <v>190</v>
      </c>
      <c r="N179" s="124"/>
      <c r="O179" s="121" t="s">
        <v>191</v>
      </c>
      <c r="P179" s="124"/>
      <c r="Q179" s="121" t="s">
        <v>192</v>
      </c>
      <c r="R179" s="127"/>
      <c r="S179" s="125" t="s">
        <v>77</v>
      </c>
      <c r="T179" s="125"/>
      <c r="U179" s="126" t="s">
        <v>150</v>
      </c>
    </row>
    <row r="180" spans="1:21" ht="39" customHeight="1">
      <c r="A180" s="88" t="s">
        <v>194</v>
      </c>
      <c r="B180" s="88"/>
      <c r="C180" s="89">
        <f>C168</f>
        <v>0</v>
      </c>
      <c r="D180" s="89"/>
      <c r="E180" s="89">
        <f>E168</f>
        <v>-533831247904</v>
      </c>
      <c r="F180" s="89"/>
      <c r="G180" s="89">
        <f>G168</f>
        <v>-106287015520</v>
      </c>
      <c r="H180" s="90"/>
      <c r="I180" s="89">
        <f>I168</f>
        <v>-640118263424</v>
      </c>
      <c r="J180" s="89"/>
      <c r="K180" s="91">
        <f>K168</f>
        <v>125.8511143789073</v>
      </c>
      <c r="L180" s="89"/>
      <c r="M180" s="89">
        <f>M168</f>
        <v>104515584416</v>
      </c>
      <c r="N180" s="89"/>
      <c r="O180" s="89">
        <f>O168</f>
        <v>-1508688435119</v>
      </c>
      <c r="P180" s="89"/>
      <c r="Q180" s="89">
        <f>Q168</f>
        <v>470390053990</v>
      </c>
      <c r="R180" s="90"/>
      <c r="S180" s="89">
        <f>S168</f>
        <v>-933782796713</v>
      </c>
      <c r="T180" s="89"/>
      <c r="U180" s="91">
        <f>U168</f>
        <v>373.58677588030639</v>
      </c>
    </row>
    <row r="181" spans="1:21" ht="39" customHeight="1">
      <c r="A181" s="94" t="s">
        <v>251</v>
      </c>
      <c r="B181" s="94"/>
      <c r="C181" s="21">
        <v>0</v>
      </c>
      <c r="D181" s="21"/>
      <c r="E181" s="21">
        <v>0</v>
      </c>
      <c r="F181" s="21"/>
      <c r="G181" s="21">
        <v>0</v>
      </c>
      <c r="H181" s="21"/>
      <c r="I181" s="21">
        <f>C181+E181+G181</f>
        <v>0</v>
      </c>
      <c r="J181" s="21"/>
      <c r="K181" s="30">
        <f t="shared" ref="K181:K199" si="22">I181/$I$303*100</f>
        <v>0</v>
      </c>
      <c r="L181" s="21"/>
      <c r="M181" s="21">
        <v>0</v>
      </c>
      <c r="N181" s="21"/>
      <c r="O181" s="21">
        <v>0</v>
      </c>
      <c r="P181" s="21"/>
      <c r="Q181" s="21">
        <v>1812611230</v>
      </c>
      <c r="R181" s="21"/>
      <c r="S181" s="21">
        <f>M181+O181+Q181</f>
        <v>1812611230</v>
      </c>
      <c r="T181" s="21"/>
      <c r="U181" s="30">
        <f t="shared" ref="U181:U199" si="23">S181/$S$303*100</f>
        <v>-0.7251874715660086</v>
      </c>
    </row>
    <row r="182" spans="1:21" ht="39" customHeight="1">
      <c r="A182" s="94" t="s">
        <v>262</v>
      </c>
      <c r="B182" s="94"/>
      <c r="C182" s="21">
        <v>0</v>
      </c>
      <c r="D182" s="21"/>
      <c r="E182" s="21">
        <v>-24716434000</v>
      </c>
      <c r="F182" s="21"/>
      <c r="G182" s="21">
        <v>31865918484</v>
      </c>
      <c r="H182" s="21"/>
      <c r="I182" s="21">
        <f t="shared" ref="I182:I199" si="24">C182+E182+G182</f>
        <v>7149484484</v>
      </c>
      <c r="J182" s="21"/>
      <c r="K182" s="30">
        <f t="shared" si="22"/>
        <v>-1.4056318042438338</v>
      </c>
      <c r="L182" s="21"/>
      <c r="M182" s="21">
        <v>0</v>
      </c>
      <c r="N182" s="21"/>
      <c r="O182" s="21">
        <v>0</v>
      </c>
      <c r="P182" s="21"/>
      <c r="Q182" s="21">
        <v>31865918484</v>
      </c>
      <c r="R182" s="21"/>
      <c r="S182" s="21">
        <f t="shared" ref="S182:S199" si="25">M182+O182+Q182</f>
        <v>31865918484</v>
      </c>
      <c r="T182" s="21"/>
      <c r="U182" s="30">
        <f t="shared" si="23"/>
        <v>-12.748880991176744</v>
      </c>
    </row>
    <row r="183" spans="1:21" ht="39" customHeight="1">
      <c r="A183" s="94" t="s">
        <v>291</v>
      </c>
      <c r="B183" s="94"/>
      <c r="C183" s="21">
        <v>0</v>
      </c>
      <c r="D183" s="21"/>
      <c r="E183" s="21">
        <v>-9811623000</v>
      </c>
      <c r="F183" s="21"/>
      <c r="G183" s="21">
        <v>14460090182</v>
      </c>
      <c r="H183" s="21"/>
      <c r="I183" s="21">
        <f t="shared" si="24"/>
        <v>4648467182</v>
      </c>
      <c r="J183" s="21"/>
      <c r="K183" s="30">
        <f t="shared" si="22"/>
        <v>-0.91391670638989109</v>
      </c>
      <c r="L183" s="21"/>
      <c r="M183" s="21">
        <v>0</v>
      </c>
      <c r="N183" s="21"/>
      <c r="O183" s="21">
        <v>0</v>
      </c>
      <c r="P183" s="21"/>
      <c r="Q183" s="21">
        <f>'درآمد ناشی ازفروش'!Q203</f>
        <v>14460090182</v>
      </c>
      <c r="R183" s="21"/>
      <c r="S183" s="21">
        <f t="shared" si="25"/>
        <v>14460090182</v>
      </c>
      <c r="T183" s="21"/>
      <c r="U183" s="30">
        <f t="shared" si="23"/>
        <v>-5.7851766910332145</v>
      </c>
    </row>
    <row r="184" spans="1:21" ht="39" customHeight="1">
      <c r="A184" s="94" t="s">
        <v>126</v>
      </c>
      <c r="B184" s="94"/>
      <c r="C184" s="21">
        <v>0</v>
      </c>
      <c r="D184" s="21"/>
      <c r="E184" s="21">
        <v>0</v>
      </c>
      <c r="F184" s="21"/>
      <c r="G184" s="21">
        <v>0</v>
      </c>
      <c r="H184" s="21"/>
      <c r="I184" s="21">
        <f t="shared" si="24"/>
        <v>0</v>
      </c>
      <c r="J184" s="21"/>
      <c r="K184" s="30">
        <f t="shared" si="22"/>
        <v>0</v>
      </c>
      <c r="L184" s="21"/>
      <c r="M184" s="21">
        <v>0</v>
      </c>
      <c r="N184" s="21"/>
      <c r="O184" s="21">
        <v>0</v>
      </c>
      <c r="P184" s="21"/>
      <c r="Q184" s="21">
        <v>-15822432946</v>
      </c>
      <c r="R184" s="21"/>
      <c r="S184" s="21">
        <f t="shared" si="25"/>
        <v>-15822432946</v>
      </c>
      <c r="T184" s="21"/>
      <c r="U184" s="30">
        <f t="shared" si="23"/>
        <v>6.3302212588258397</v>
      </c>
    </row>
    <row r="185" spans="1:21" ht="39" customHeight="1">
      <c r="A185" s="94" t="s">
        <v>134</v>
      </c>
      <c r="B185" s="94"/>
      <c r="C185" s="21">
        <v>0</v>
      </c>
      <c r="D185" s="21"/>
      <c r="E185" s="21">
        <v>0</v>
      </c>
      <c r="F185" s="21"/>
      <c r="G185" s="21">
        <v>0</v>
      </c>
      <c r="H185" s="21"/>
      <c r="I185" s="21">
        <f t="shared" si="24"/>
        <v>0</v>
      </c>
      <c r="J185" s="21"/>
      <c r="K185" s="30">
        <f t="shared" si="22"/>
        <v>0</v>
      </c>
      <c r="L185" s="21"/>
      <c r="M185" s="21">
        <v>0</v>
      </c>
      <c r="N185" s="21"/>
      <c r="O185" s="21">
        <v>0</v>
      </c>
      <c r="P185" s="21"/>
      <c r="Q185" s="21">
        <v>310091853</v>
      </c>
      <c r="R185" s="21"/>
      <c r="S185" s="21">
        <f t="shared" si="25"/>
        <v>310091853</v>
      </c>
      <c r="T185" s="21"/>
      <c r="U185" s="30">
        <f t="shared" si="23"/>
        <v>-0.12406120138088762</v>
      </c>
    </row>
    <row r="186" spans="1:21" ht="39" customHeight="1">
      <c r="A186" s="94" t="s">
        <v>128</v>
      </c>
      <c r="B186" s="94"/>
      <c r="C186" s="21">
        <v>0</v>
      </c>
      <c r="D186" s="21"/>
      <c r="E186" s="21">
        <v>0</v>
      </c>
      <c r="F186" s="21"/>
      <c r="G186" s="21">
        <v>0</v>
      </c>
      <c r="H186" s="21"/>
      <c r="I186" s="21">
        <f t="shared" si="24"/>
        <v>0</v>
      </c>
      <c r="J186" s="21"/>
      <c r="K186" s="30">
        <f t="shared" si="22"/>
        <v>0</v>
      </c>
      <c r="L186" s="21"/>
      <c r="M186" s="21">
        <v>0</v>
      </c>
      <c r="N186" s="21"/>
      <c r="O186" s="21">
        <v>0</v>
      </c>
      <c r="P186" s="21"/>
      <c r="Q186" s="21">
        <v>10982204204</v>
      </c>
      <c r="R186" s="21"/>
      <c r="S186" s="21">
        <f t="shared" si="25"/>
        <v>10982204204</v>
      </c>
      <c r="T186" s="21"/>
      <c r="U186" s="30">
        <f t="shared" si="23"/>
        <v>-4.3937479626672902</v>
      </c>
    </row>
    <row r="187" spans="1:21" ht="39" customHeight="1">
      <c r="A187" s="94" t="s">
        <v>312</v>
      </c>
      <c r="B187" s="94"/>
      <c r="C187" s="21">
        <v>0</v>
      </c>
      <c r="D187" s="21"/>
      <c r="E187" s="21">
        <v>0</v>
      </c>
      <c r="F187" s="21"/>
      <c r="G187" s="21">
        <v>0</v>
      </c>
      <c r="H187" s="21"/>
      <c r="I187" s="21">
        <f t="shared" si="24"/>
        <v>0</v>
      </c>
      <c r="J187" s="21"/>
      <c r="K187" s="30">
        <f t="shared" si="22"/>
        <v>0</v>
      </c>
      <c r="L187" s="21"/>
      <c r="M187" s="21">
        <v>0</v>
      </c>
      <c r="N187" s="21"/>
      <c r="O187" s="21">
        <v>0</v>
      </c>
      <c r="P187" s="21"/>
      <c r="Q187" s="21">
        <v>235164</v>
      </c>
      <c r="R187" s="21"/>
      <c r="S187" s="21">
        <f t="shared" si="25"/>
        <v>235164</v>
      </c>
      <c r="T187" s="21"/>
      <c r="U187" s="30">
        <f t="shared" si="23"/>
        <v>-9.4084149839096415E-5</v>
      </c>
    </row>
    <row r="188" spans="1:21" ht="39" customHeight="1">
      <c r="A188" s="94" t="s">
        <v>292</v>
      </c>
      <c r="B188" s="94"/>
      <c r="C188" s="21">
        <v>0</v>
      </c>
      <c r="D188" s="21"/>
      <c r="E188" s="21">
        <v>394217790</v>
      </c>
      <c r="F188" s="21"/>
      <c r="G188" s="21">
        <v>-1418124491</v>
      </c>
      <c r="H188" s="21"/>
      <c r="I188" s="21">
        <f t="shared" si="24"/>
        <v>-1023906701</v>
      </c>
      <c r="J188" s="21"/>
      <c r="K188" s="30">
        <f t="shared" si="22"/>
        <v>0.20130623777488876</v>
      </c>
      <c r="L188" s="21"/>
      <c r="M188" s="21">
        <v>0</v>
      </c>
      <c r="N188" s="21"/>
      <c r="O188" s="21">
        <v>0</v>
      </c>
      <c r="P188" s="21"/>
      <c r="Q188" s="21">
        <v>-1651360544</v>
      </c>
      <c r="R188" s="21"/>
      <c r="S188" s="21">
        <f t="shared" si="25"/>
        <v>-1651360544</v>
      </c>
      <c r="T188" s="21"/>
      <c r="U188" s="30">
        <f t="shared" si="23"/>
        <v>0.66067447764142373</v>
      </c>
    </row>
    <row r="189" spans="1:21" ht="39" customHeight="1">
      <c r="A189" s="94" t="s">
        <v>252</v>
      </c>
      <c r="B189" s="94"/>
      <c r="C189" s="21">
        <v>0</v>
      </c>
      <c r="D189" s="21"/>
      <c r="E189" s="21">
        <v>0</v>
      </c>
      <c r="F189" s="21"/>
      <c r="G189" s="21">
        <v>0</v>
      </c>
      <c r="H189" s="21"/>
      <c r="I189" s="21">
        <f t="shared" si="24"/>
        <v>0</v>
      </c>
      <c r="J189" s="21"/>
      <c r="K189" s="30">
        <f t="shared" si="22"/>
        <v>0</v>
      </c>
      <c r="L189" s="21"/>
      <c r="M189" s="21">
        <v>0</v>
      </c>
      <c r="N189" s="21"/>
      <c r="O189" s="21">
        <v>0</v>
      </c>
      <c r="P189" s="21"/>
      <c r="Q189" s="21">
        <v>8524093477</v>
      </c>
      <c r="R189" s="21"/>
      <c r="S189" s="21">
        <f t="shared" si="25"/>
        <v>8524093477</v>
      </c>
      <c r="T189" s="21"/>
      <c r="U189" s="30">
        <f t="shared" si="23"/>
        <v>-3.410309775018848</v>
      </c>
    </row>
    <row r="190" spans="1:21" ht="39" customHeight="1">
      <c r="A190" s="94" t="s">
        <v>362</v>
      </c>
      <c r="B190" s="94"/>
      <c r="C190" s="21">
        <v>0</v>
      </c>
      <c r="D190" s="21"/>
      <c r="E190" s="21">
        <v>-18886452000</v>
      </c>
      <c r="F190" s="21"/>
      <c r="G190" s="21">
        <v>26294108466</v>
      </c>
      <c r="H190" s="21"/>
      <c r="I190" s="21">
        <f t="shared" si="24"/>
        <v>7407656466</v>
      </c>
      <c r="J190" s="21"/>
      <c r="K190" s="30">
        <f t="shared" si="22"/>
        <v>-1.4563899742456008</v>
      </c>
      <c r="L190" s="21"/>
      <c r="M190" s="21">
        <v>0</v>
      </c>
      <c r="N190" s="21"/>
      <c r="O190" s="21">
        <v>0</v>
      </c>
      <c r="P190" s="21"/>
      <c r="Q190" s="21">
        <v>26294108466</v>
      </c>
      <c r="R190" s="21"/>
      <c r="S190" s="21">
        <f t="shared" si="25"/>
        <v>26294108466</v>
      </c>
      <c r="T190" s="21"/>
      <c r="U190" s="30">
        <f t="shared" si="23"/>
        <v>-10.519717477167413</v>
      </c>
    </row>
    <row r="191" spans="1:21" ht="39" customHeight="1">
      <c r="A191" s="94" t="s">
        <v>138</v>
      </c>
      <c r="B191" s="94"/>
      <c r="C191" s="21">
        <v>0</v>
      </c>
      <c r="D191" s="21"/>
      <c r="E191" s="21">
        <v>0</v>
      </c>
      <c r="F191" s="21"/>
      <c r="G191" s="21">
        <v>0</v>
      </c>
      <c r="H191" s="21"/>
      <c r="I191" s="21">
        <f t="shared" si="24"/>
        <v>0</v>
      </c>
      <c r="J191" s="21"/>
      <c r="K191" s="30">
        <f t="shared" si="22"/>
        <v>0</v>
      </c>
      <c r="L191" s="21"/>
      <c r="M191" s="21">
        <v>0</v>
      </c>
      <c r="N191" s="21"/>
      <c r="O191" s="21">
        <v>0</v>
      </c>
      <c r="P191" s="21"/>
      <c r="Q191" s="21">
        <v>28634379917</v>
      </c>
      <c r="R191" s="21"/>
      <c r="S191" s="21">
        <f t="shared" si="25"/>
        <v>28634379917</v>
      </c>
      <c r="T191" s="21"/>
      <c r="U191" s="30">
        <f t="shared" si="23"/>
        <v>-11.456010659202263</v>
      </c>
    </row>
    <row r="192" spans="1:21" ht="39" customHeight="1">
      <c r="A192" s="94" t="s">
        <v>130</v>
      </c>
      <c r="B192" s="94"/>
      <c r="C192" s="21">
        <v>0</v>
      </c>
      <c r="D192" s="21"/>
      <c r="E192" s="21">
        <v>0</v>
      </c>
      <c r="F192" s="21"/>
      <c r="G192" s="21">
        <v>0</v>
      </c>
      <c r="H192" s="21"/>
      <c r="I192" s="21">
        <f t="shared" si="24"/>
        <v>0</v>
      </c>
      <c r="J192" s="21"/>
      <c r="K192" s="30">
        <f t="shared" si="22"/>
        <v>0</v>
      </c>
      <c r="L192" s="21"/>
      <c r="M192" s="21">
        <v>0</v>
      </c>
      <c r="N192" s="21"/>
      <c r="O192" s="21">
        <v>0</v>
      </c>
      <c r="P192" s="21"/>
      <c r="Q192" s="21">
        <v>9883448839</v>
      </c>
      <c r="R192" s="21"/>
      <c r="S192" s="21">
        <f t="shared" si="25"/>
        <v>9883448839</v>
      </c>
      <c r="T192" s="21"/>
      <c r="U192" s="30">
        <f t="shared" si="23"/>
        <v>-3.9541591463638968</v>
      </c>
    </row>
    <row r="193" spans="1:21" ht="39" customHeight="1">
      <c r="A193" s="94" t="s">
        <v>68</v>
      </c>
      <c r="B193" s="94"/>
      <c r="C193" s="21">
        <v>0</v>
      </c>
      <c r="D193" s="21"/>
      <c r="E193" s="21">
        <v>0</v>
      </c>
      <c r="F193" s="21"/>
      <c r="G193" s="21">
        <v>0</v>
      </c>
      <c r="H193" s="21"/>
      <c r="I193" s="21">
        <f t="shared" si="24"/>
        <v>0</v>
      </c>
      <c r="J193" s="21"/>
      <c r="K193" s="30">
        <f t="shared" si="22"/>
        <v>0</v>
      </c>
      <c r="L193" s="21"/>
      <c r="M193" s="21">
        <v>0</v>
      </c>
      <c r="N193" s="21"/>
      <c r="O193" s="21">
        <v>0</v>
      </c>
      <c r="P193" s="21"/>
      <c r="Q193" s="21">
        <v>2565494</v>
      </c>
      <c r="R193" s="21"/>
      <c r="S193" s="21">
        <f t="shared" si="25"/>
        <v>2565494</v>
      </c>
      <c r="T193" s="21"/>
      <c r="U193" s="30">
        <f t="shared" si="23"/>
        <v>-1.0263999672879473E-3</v>
      </c>
    </row>
    <row r="194" spans="1:21" ht="39" customHeight="1">
      <c r="A194" s="94" t="s">
        <v>118</v>
      </c>
      <c r="B194" s="94"/>
      <c r="C194" s="21">
        <v>0</v>
      </c>
      <c r="D194" s="21"/>
      <c r="E194" s="21">
        <v>0</v>
      </c>
      <c r="F194" s="21"/>
      <c r="G194" s="21">
        <v>0</v>
      </c>
      <c r="H194" s="21"/>
      <c r="I194" s="21">
        <f t="shared" si="24"/>
        <v>0</v>
      </c>
      <c r="J194" s="21"/>
      <c r="K194" s="30">
        <f t="shared" si="22"/>
        <v>0</v>
      </c>
      <c r="L194" s="21"/>
      <c r="M194" s="21">
        <v>0</v>
      </c>
      <c r="N194" s="21"/>
      <c r="O194" s="21">
        <v>0</v>
      </c>
      <c r="P194" s="21"/>
      <c r="Q194" s="21">
        <v>193513841</v>
      </c>
      <c r="R194" s="21"/>
      <c r="S194" s="21">
        <f t="shared" si="25"/>
        <v>193513841</v>
      </c>
      <c r="T194" s="21"/>
      <c r="U194" s="30">
        <f t="shared" si="23"/>
        <v>-7.7420800856351654E-2</v>
      </c>
    </row>
    <row r="195" spans="1:21" ht="39" customHeight="1">
      <c r="A195" s="94" t="s">
        <v>109</v>
      </c>
      <c r="B195" s="94"/>
      <c r="C195" s="21">
        <v>0</v>
      </c>
      <c r="D195" s="21"/>
      <c r="E195" s="21">
        <v>0</v>
      </c>
      <c r="F195" s="21"/>
      <c r="G195" s="21">
        <v>0</v>
      </c>
      <c r="H195" s="21"/>
      <c r="I195" s="21">
        <f t="shared" si="24"/>
        <v>0</v>
      </c>
      <c r="J195" s="21"/>
      <c r="K195" s="30">
        <f t="shared" si="22"/>
        <v>0</v>
      </c>
      <c r="L195" s="21"/>
      <c r="M195" s="21">
        <v>0</v>
      </c>
      <c r="N195" s="21"/>
      <c r="O195" s="21">
        <v>0</v>
      </c>
      <c r="P195" s="21"/>
      <c r="Q195" s="21">
        <v>2344205568</v>
      </c>
      <c r="R195" s="21"/>
      <c r="S195" s="21">
        <f t="shared" si="25"/>
        <v>2344205568</v>
      </c>
      <c r="T195" s="21"/>
      <c r="U195" s="30">
        <f t="shared" si="23"/>
        <v>-0.93786713915971887</v>
      </c>
    </row>
    <row r="196" spans="1:21" ht="39" customHeight="1">
      <c r="A196" s="94" t="s">
        <v>101</v>
      </c>
      <c r="B196" s="94"/>
      <c r="C196" s="21">
        <v>0</v>
      </c>
      <c r="D196" s="21"/>
      <c r="E196" s="21">
        <v>0</v>
      </c>
      <c r="F196" s="21"/>
      <c r="G196" s="21">
        <v>0</v>
      </c>
      <c r="H196" s="21"/>
      <c r="I196" s="21">
        <f t="shared" si="24"/>
        <v>0</v>
      </c>
      <c r="J196" s="21"/>
      <c r="K196" s="30">
        <f t="shared" si="22"/>
        <v>0</v>
      </c>
      <c r="L196" s="21"/>
      <c r="M196" s="21">
        <v>0</v>
      </c>
      <c r="N196" s="21"/>
      <c r="O196" s="21">
        <v>0</v>
      </c>
      <c r="P196" s="21"/>
      <c r="Q196" s="21">
        <v>-2074899272</v>
      </c>
      <c r="R196" s="21"/>
      <c r="S196" s="21">
        <f t="shared" si="25"/>
        <v>-2074899272</v>
      </c>
      <c r="T196" s="21"/>
      <c r="U196" s="30">
        <f t="shared" si="23"/>
        <v>0.83012337776139233</v>
      </c>
    </row>
    <row r="197" spans="1:21" ht="39" customHeight="1">
      <c r="A197" s="94" t="s">
        <v>115</v>
      </c>
      <c r="B197" s="94"/>
      <c r="C197" s="21">
        <v>0</v>
      </c>
      <c r="D197" s="21"/>
      <c r="E197" s="21">
        <v>0</v>
      </c>
      <c r="F197" s="21"/>
      <c r="G197" s="21">
        <v>0</v>
      </c>
      <c r="H197" s="21"/>
      <c r="I197" s="21">
        <f t="shared" si="24"/>
        <v>0</v>
      </c>
      <c r="J197" s="21"/>
      <c r="K197" s="30">
        <f t="shared" si="22"/>
        <v>0</v>
      </c>
      <c r="L197" s="21"/>
      <c r="M197" s="21">
        <v>0</v>
      </c>
      <c r="N197" s="21"/>
      <c r="O197" s="21">
        <v>0</v>
      </c>
      <c r="P197" s="21"/>
      <c r="Q197" s="21">
        <v>46380868</v>
      </c>
      <c r="R197" s="21"/>
      <c r="S197" s="21">
        <f t="shared" si="25"/>
        <v>46380868</v>
      </c>
      <c r="T197" s="21"/>
      <c r="U197" s="30">
        <f t="shared" si="23"/>
        <v>-1.8556005743138204E-2</v>
      </c>
    </row>
    <row r="198" spans="1:21" ht="39" customHeight="1">
      <c r="A198" s="94" t="s">
        <v>230</v>
      </c>
      <c r="B198" s="94"/>
      <c r="C198" s="21">
        <v>0</v>
      </c>
      <c r="D198" s="21"/>
      <c r="E198" s="21">
        <v>0</v>
      </c>
      <c r="F198" s="21"/>
      <c r="G198" s="21">
        <v>0</v>
      </c>
      <c r="H198" s="21"/>
      <c r="I198" s="21">
        <f t="shared" si="24"/>
        <v>0</v>
      </c>
      <c r="J198" s="21"/>
      <c r="K198" s="30">
        <f t="shared" si="22"/>
        <v>0</v>
      </c>
      <c r="L198" s="21"/>
      <c r="M198" s="21">
        <v>0</v>
      </c>
      <c r="N198" s="21"/>
      <c r="O198" s="21">
        <v>0</v>
      </c>
      <c r="P198" s="21"/>
      <c r="Q198" s="21">
        <v>215229614</v>
      </c>
      <c r="R198" s="21"/>
      <c r="S198" s="21">
        <f t="shared" si="25"/>
        <v>215229614</v>
      </c>
      <c r="T198" s="21"/>
      <c r="U198" s="30">
        <f t="shared" si="23"/>
        <v>-8.6108823006016577E-2</v>
      </c>
    </row>
    <row r="199" spans="1:21" ht="39" customHeight="1" thickBot="1">
      <c r="A199" s="94" t="s">
        <v>231</v>
      </c>
      <c r="B199" s="94"/>
      <c r="C199" s="22">
        <v>0</v>
      </c>
      <c r="D199" s="21"/>
      <c r="E199" s="22">
        <v>0</v>
      </c>
      <c r="F199" s="21"/>
      <c r="G199" s="22">
        <v>0</v>
      </c>
      <c r="H199" s="21"/>
      <c r="I199" s="22">
        <f t="shared" si="24"/>
        <v>0</v>
      </c>
      <c r="J199" s="21"/>
      <c r="K199" s="75">
        <f t="shared" si="22"/>
        <v>0</v>
      </c>
      <c r="L199" s="21"/>
      <c r="M199" s="22">
        <v>0</v>
      </c>
      <c r="N199" s="21"/>
      <c r="O199" s="22">
        <v>0</v>
      </c>
      <c r="P199" s="21"/>
      <c r="Q199" s="22">
        <v>19783484798</v>
      </c>
      <c r="R199" s="21"/>
      <c r="S199" s="22">
        <f t="shared" si="25"/>
        <v>19783484798</v>
      </c>
      <c r="T199" s="21"/>
      <c r="U199" s="75">
        <f t="shared" si="23"/>
        <v>-7.9149544491270696</v>
      </c>
    </row>
    <row r="200" spans="1:21" ht="39" customHeight="1" thickBot="1">
      <c r="A200" s="74" t="s">
        <v>193</v>
      </c>
      <c r="B200" s="74"/>
      <c r="C200" s="28">
        <f>SUM(C180:C199)</f>
        <v>0</v>
      </c>
      <c r="D200" s="27"/>
      <c r="E200" s="28">
        <f>SUM(E180:E199)</f>
        <v>-586851539114</v>
      </c>
      <c r="F200" s="27"/>
      <c r="G200" s="28">
        <f>SUM(G180:G199)</f>
        <v>-35085022879</v>
      </c>
      <c r="H200" s="27"/>
      <c r="I200" s="28">
        <f>SUM(I180:I199)</f>
        <v>-621936561993</v>
      </c>
      <c r="J200" s="27"/>
      <c r="K200" s="76">
        <f>SUM(K180:K199)</f>
        <v>122.27648213180285</v>
      </c>
      <c r="L200" s="27"/>
      <c r="M200" s="28">
        <f>SUM(M180:M199)</f>
        <v>104515584416</v>
      </c>
      <c r="N200" s="27"/>
      <c r="O200" s="28">
        <f>SUM(O180:O199)</f>
        <v>-1508688435119</v>
      </c>
      <c r="P200" s="27"/>
      <c r="Q200" s="28">
        <f>SUM(Q180:Q199)</f>
        <v>606193923227</v>
      </c>
      <c r="R200" s="27"/>
      <c r="S200" s="28">
        <f>SUM(S180:S199)</f>
        <v>-797978927476</v>
      </c>
      <c r="T200" s="27"/>
      <c r="U200" s="76">
        <f>SUM(U180:U199)</f>
        <v>319.25451591694883</v>
      </c>
    </row>
    <row r="201" spans="1:21" ht="39" customHeight="1">
      <c r="A201" s="23"/>
      <c r="B201" s="23"/>
      <c r="C201" s="21"/>
      <c r="D201" s="21"/>
      <c r="E201" s="21"/>
      <c r="F201" s="21"/>
      <c r="G201" s="21"/>
      <c r="H201" s="21"/>
      <c r="I201" s="21"/>
      <c r="J201" s="21"/>
      <c r="K201" s="30"/>
      <c r="L201" s="21"/>
      <c r="M201" s="21"/>
      <c r="N201" s="21"/>
      <c r="O201" s="21"/>
      <c r="P201" s="21"/>
      <c r="Q201" s="21"/>
      <c r="R201" s="21"/>
      <c r="S201" s="21"/>
      <c r="T201" s="21"/>
      <c r="U201" s="30"/>
    </row>
    <row r="202" spans="1:21" ht="39" customHeight="1">
      <c r="A202" s="226" t="s">
        <v>0</v>
      </c>
      <c r="B202" s="226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</row>
    <row r="203" spans="1:21" ht="39" customHeight="1">
      <c r="A203" s="226" t="s">
        <v>80</v>
      </c>
      <c r="B203" s="226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</row>
    <row r="204" spans="1:21" ht="39" customHeight="1">
      <c r="A204" s="226" t="str">
        <f>درآمدها!A3</f>
        <v>دوره یک ماهه منتهی به 31 اردیبهشت 1405</v>
      </c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</row>
    <row r="205" spans="1:21" ht="39" customHeight="1"/>
    <row r="206" spans="1:21" ht="39" customHeight="1">
      <c r="A206" s="227" t="s">
        <v>263</v>
      </c>
      <c r="B206" s="227"/>
      <c r="C206" s="227"/>
      <c r="D206" s="227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</row>
    <row r="207" spans="1:21" ht="39" customHeight="1">
      <c r="C207" s="229" t="s">
        <v>157</v>
      </c>
      <c r="D207" s="229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</row>
    <row r="208" spans="1:21" ht="39" customHeight="1" thickBot="1">
      <c r="A208" s="71"/>
      <c r="B208" s="71"/>
      <c r="C208" s="225" t="str">
        <f>C176</f>
        <v>طی اردیبهشت ماه</v>
      </c>
      <c r="D208" s="225"/>
      <c r="E208" s="225"/>
      <c r="F208" s="225"/>
      <c r="G208" s="225"/>
      <c r="H208" s="225"/>
      <c r="I208" s="225"/>
      <c r="J208" s="225"/>
      <c r="K208" s="225"/>
      <c r="L208" s="122"/>
      <c r="M208" s="225" t="str">
        <f>M176</f>
        <v>از ابتدای سال مالی تا پایان اردیبهشت ماه</v>
      </c>
      <c r="N208" s="225"/>
      <c r="O208" s="225"/>
      <c r="P208" s="225"/>
      <c r="Q208" s="225"/>
      <c r="R208" s="225"/>
      <c r="S208" s="225"/>
      <c r="T208" s="225"/>
      <c r="U208" s="225"/>
    </row>
    <row r="209" spans="1:21" ht="39" customHeight="1">
      <c r="A209" s="226" t="s">
        <v>189</v>
      </c>
      <c r="B209" s="119"/>
      <c r="C209" s="223" t="s">
        <v>88</v>
      </c>
      <c r="D209" s="124"/>
      <c r="E209" s="223" t="s">
        <v>148</v>
      </c>
      <c r="F209" s="124"/>
      <c r="G209" s="223" t="s">
        <v>149</v>
      </c>
      <c r="H209" s="124"/>
      <c r="I209" s="223" t="s">
        <v>30</v>
      </c>
      <c r="J209" s="223"/>
      <c r="K209" s="223"/>
      <c r="L209" s="124"/>
      <c r="M209" s="223" t="s">
        <v>88</v>
      </c>
      <c r="N209" s="123"/>
      <c r="O209" s="223" t="s">
        <v>148</v>
      </c>
      <c r="P209" s="123"/>
      <c r="Q209" s="223" t="s">
        <v>149</v>
      </c>
      <c r="R209" s="123"/>
      <c r="S209" s="223" t="s">
        <v>30</v>
      </c>
      <c r="T209" s="223"/>
      <c r="U209" s="223"/>
    </row>
    <row r="210" spans="1:21" ht="39" customHeight="1" thickBot="1">
      <c r="A210" s="226"/>
      <c r="B210" s="119"/>
      <c r="C210" s="224"/>
      <c r="D210" s="124"/>
      <c r="E210" s="224"/>
      <c r="F210" s="124"/>
      <c r="G210" s="224"/>
      <c r="H210" s="124"/>
      <c r="I210" s="225"/>
      <c r="J210" s="225"/>
      <c r="K210" s="225"/>
      <c r="L210" s="124"/>
      <c r="M210" s="224"/>
      <c r="N210" s="124"/>
      <c r="O210" s="224"/>
      <c r="P210" s="124"/>
      <c r="Q210" s="224"/>
      <c r="R210" s="124"/>
      <c r="S210" s="225"/>
      <c r="T210" s="225"/>
      <c r="U210" s="225"/>
    </row>
    <row r="211" spans="1:21" ht="39" customHeight="1" thickBot="1">
      <c r="A211" s="228"/>
      <c r="B211" s="130"/>
      <c r="C211" s="121" t="s">
        <v>190</v>
      </c>
      <c r="D211" s="124"/>
      <c r="E211" s="121" t="s">
        <v>191</v>
      </c>
      <c r="F211" s="124"/>
      <c r="G211" s="121" t="s">
        <v>192</v>
      </c>
      <c r="H211" s="122"/>
      <c r="I211" s="125" t="s">
        <v>77</v>
      </c>
      <c r="J211" s="124"/>
      <c r="K211" s="126" t="s">
        <v>150</v>
      </c>
      <c r="L211" s="124"/>
      <c r="M211" s="121" t="s">
        <v>190</v>
      </c>
      <c r="N211" s="124"/>
      <c r="O211" s="121" t="s">
        <v>191</v>
      </c>
      <c r="P211" s="124"/>
      <c r="Q211" s="121" t="s">
        <v>192</v>
      </c>
      <c r="R211" s="127"/>
      <c r="S211" s="125" t="s">
        <v>77</v>
      </c>
      <c r="T211" s="125"/>
      <c r="U211" s="126" t="s">
        <v>150</v>
      </c>
    </row>
    <row r="212" spans="1:21" ht="39" customHeight="1">
      <c r="A212" s="88" t="s">
        <v>194</v>
      </c>
      <c r="B212" s="88"/>
      <c r="C212" s="89">
        <f>C200</f>
        <v>0</v>
      </c>
      <c r="D212" s="89"/>
      <c r="E212" s="89">
        <f>E200</f>
        <v>-586851539114</v>
      </c>
      <c r="F212" s="89"/>
      <c r="G212" s="89">
        <f>G200</f>
        <v>-35085022879</v>
      </c>
      <c r="H212" s="90"/>
      <c r="I212" s="89">
        <f>I200</f>
        <v>-621936561993</v>
      </c>
      <c r="J212" s="89"/>
      <c r="K212" s="91">
        <f>K200</f>
        <v>122.27648213180285</v>
      </c>
      <c r="L212" s="89"/>
      <c r="M212" s="89">
        <f>M200</f>
        <v>104515584416</v>
      </c>
      <c r="N212" s="89"/>
      <c r="O212" s="89">
        <f>O200</f>
        <v>-1508688435119</v>
      </c>
      <c r="P212" s="89"/>
      <c r="Q212" s="89">
        <f>Q200</f>
        <v>606193923227</v>
      </c>
      <c r="R212" s="90"/>
      <c r="S212" s="89">
        <f>S200</f>
        <v>-797978927476</v>
      </c>
      <c r="T212" s="89"/>
      <c r="U212" s="91">
        <f>U200</f>
        <v>319.25451591694883</v>
      </c>
    </row>
    <row r="213" spans="1:21" ht="39" customHeight="1">
      <c r="A213" s="23" t="s">
        <v>135</v>
      </c>
      <c r="B213" s="23"/>
      <c r="C213" s="21">
        <v>0</v>
      </c>
      <c r="D213" s="21"/>
      <c r="E213" s="21">
        <v>0</v>
      </c>
      <c r="F213" s="21"/>
      <c r="G213" s="21">
        <v>0</v>
      </c>
      <c r="H213" s="21"/>
      <c r="I213" s="21">
        <f>C213+E213+G213</f>
        <v>0</v>
      </c>
      <c r="J213" s="21"/>
      <c r="K213" s="30">
        <f t="shared" ref="K213:K230" si="26">I213/$I$303*100</f>
        <v>0</v>
      </c>
      <c r="L213" s="21"/>
      <c r="M213" s="21">
        <v>0</v>
      </c>
      <c r="N213" s="21"/>
      <c r="O213" s="21">
        <v>0</v>
      </c>
      <c r="P213" s="21"/>
      <c r="Q213" s="21">
        <v>21536737</v>
      </c>
      <c r="R213" s="21"/>
      <c r="S213" s="21">
        <f>M213+O213+Q213</f>
        <v>21536737</v>
      </c>
      <c r="T213" s="21"/>
      <c r="U213" s="30">
        <f t="shared" ref="U213:U230" si="27">S213/$S$303*100</f>
        <v>-8.6163936272270064E-3</v>
      </c>
    </row>
    <row r="214" spans="1:21" ht="39" customHeight="1">
      <c r="A214" s="23" t="s">
        <v>232</v>
      </c>
      <c r="B214" s="23"/>
      <c r="C214" s="21">
        <v>0</v>
      </c>
      <c r="D214" s="21"/>
      <c r="E214" s="21">
        <v>0</v>
      </c>
      <c r="F214" s="21"/>
      <c r="G214" s="21">
        <v>0</v>
      </c>
      <c r="H214" s="21"/>
      <c r="I214" s="21">
        <f t="shared" ref="I214:I230" si="28">C214+E214+G214</f>
        <v>0</v>
      </c>
      <c r="J214" s="21"/>
      <c r="K214" s="30">
        <f t="shared" si="26"/>
        <v>0</v>
      </c>
      <c r="L214" s="21"/>
      <c r="M214" s="21">
        <v>0</v>
      </c>
      <c r="N214" s="21"/>
      <c r="O214" s="21">
        <v>0</v>
      </c>
      <c r="P214" s="21"/>
      <c r="Q214" s="21">
        <v>9105627184</v>
      </c>
      <c r="R214" s="21"/>
      <c r="S214" s="21">
        <f t="shared" ref="S214:S230" si="29">M214+O214+Q214</f>
        <v>9105627184</v>
      </c>
      <c r="T214" s="21"/>
      <c r="U214" s="30">
        <f t="shared" si="27"/>
        <v>-3.6429691294518105</v>
      </c>
    </row>
    <row r="215" spans="1:21" ht="39" customHeight="1">
      <c r="A215" s="23" t="s">
        <v>127</v>
      </c>
      <c r="B215" s="23"/>
      <c r="C215" s="21">
        <v>0</v>
      </c>
      <c r="D215" s="21"/>
      <c r="E215" s="21">
        <v>0</v>
      </c>
      <c r="F215" s="21"/>
      <c r="G215" s="21">
        <v>0</v>
      </c>
      <c r="H215" s="21"/>
      <c r="I215" s="21">
        <f t="shared" si="28"/>
        <v>0</v>
      </c>
      <c r="J215" s="21"/>
      <c r="K215" s="30">
        <f t="shared" si="26"/>
        <v>0</v>
      </c>
      <c r="L215" s="21"/>
      <c r="M215" s="21">
        <v>0</v>
      </c>
      <c r="N215" s="21"/>
      <c r="O215" s="21">
        <v>0</v>
      </c>
      <c r="P215" s="21"/>
      <c r="Q215" s="21">
        <v>32351273</v>
      </c>
      <c r="R215" s="21"/>
      <c r="S215" s="21">
        <f t="shared" si="29"/>
        <v>32351273</v>
      </c>
      <c r="T215" s="21"/>
      <c r="U215" s="30">
        <f t="shared" si="27"/>
        <v>-1.2943061082553088E-2</v>
      </c>
    </row>
    <row r="216" spans="1:21" ht="39" customHeight="1">
      <c r="A216" s="23" t="s">
        <v>111</v>
      </c>
      <c r="B216" s="23"/>
      <c r="C216" s="21">
        <v>0</v>
      </c>
      <c r="D216" s="21"/>
      <c r="E216" s="21">
        <v>0</v>
      </c>
      <c r="F216" s="21"/>
      <c r="G216" s="21">
        <v>0</v>
      </c>
      <c r="H216" s="21"/>
      <c r="I216" s="21">
        <f t="shared" si="28"/>
        <v>0</v>
      </c>
      <c r="J216" s="21"/>
      <c r="K216" s="30">
        <f t="shared" si="26"/>
        <v>0</v>
      </c>
      <c r="L216" s="21"/>
      <c r="M216" s="21">
        <v>0</v>
      </c>
      <c r="N216" s="21"/>
      <c r="O216" s="21">
        <v>0</v>
      </c>
      <c r="P216" s="21"/>
      <c r="Q216" s="21">
        <v>1095079</v>
      </c>
      <c r="R216" s="21"/>
      <c r="S216" s="21">
        <f t="shared" si="29"/>
        <v>1095079</v>
      </c>
      <c r="T216" s="21"/>
      <c r="U216" s="30">
        <f t="shared" si="27"/>
        <v>-4.3811798031011495E-4</v>
      </c>
    </row>
    <row r="217" spans="1:21" ht="39" customHeight="1">
      <c r="A217" s="23" t="s">
        <v>140</v>
      </c>
      <c r="B217" s="23"/>
      <c r="C217" s="21">
        <v>0</v>
      </c>
      <c r="D217" s="21"/>
      <c r="E217" s="21">
        <v>0</v>
      </c>
      <c r="F217" s="21"/>
      <c r="G217" s="21">
        <v>0</v>
      </c>
      <c r="H217" s="21"/>
      <c r="I217" s="21">
        <f t="shared" si="28"/>
        <v>0</v>
      </c>
      <c r="J217" s="21"/>
      <c r="K217" s="30">
        <f t="shared" si="26"/>
        <v>0</v>
      </c>
      <c r="L217" s="21"/>
      <c r="M217" s="21">
        <v>0</v>
      </c>
      <c r="N217" s="21"/>
      <c r="O217" s="21">
        <v>0</v>
      </c>
      <c r="P217" s="21"/>
      <c r="Q217" s="21">
        <v>483673091</v>
      </c>
      <c r="R217" s="21"/>
      <c r="S217" s="21">
        <f t="shared" si="29"/>
        <v>483673091</v>
      </c>
      <c r="T217" s="21"/>
      <c r="U217" s="30">
        <f t="shared" si="27"/>
        <v>-0.19350738874480328</v>
      </c>
    </row>
    <row r="218" spans="1:21" ht="39" customHeight="1">
      <c r="A218" s="23" t="s">
        <v>141</v>
      </c>
      <c r="B218" s="23"/>
      <c r="C218" s="21">
        <v>0</v>
      </c>
      <c r="D218" s="21"/>
      <c r="E218" s="21">
        <v>0</v>
      </c>
      <c r="F218" s="21"/>
      <c r="G218" s="21">
        <v>0</v>
      </c>
      <c r="H218" s="21"/>
      <c r="I218" s="21">
        <f t="shared" si="28"/>
        <v>0</v>
      </c>
      <c r="J218" s="21"/>
      <c r="K218" s="30">
        <f t="shared" si="26"/>
        <v>0</v>
      </c>
      <c r="L218" s="21"/>
      <c r="M218" s="21">
        <v>0</v>
      </c>
      <c r="N218" s="21"/>
      <c r="O218" s="21">
        <v>0</v>
      </c>
      <c r="P218" s="21"/>
      <c r="Q218" s="21">
        <v>637274350</v>
      </c>
      <c r="R218" s="21"/>
      <c r="S218" s="21">
        <f t="shared" si="29"/>
        <v>637274350</v>
      </c>
      <c r="T218" s="21"/>
      <c r="U218" s="30">
        <f t="shared" si="27"/>
        <v>-0.25496000847924333</v>
      </c>
    </row>
    <row r="219" spans="1:21" ht="39" customHeight="1">
      <c r="A219" s="23" t="s">
        <v>233</v>
      </c>
      <c r="B219" s="23"/>
      <c r="C219" s="21">
        <v>0</v>
      </c>
      <c r="D219" s="21"/>
      <c r="E219" s="21">
        <v>0</v>
      </c>
      <c r="F219" s="21"/>
      <c r="G219" s="21">
        <v>0</v>
      </c>
      <c r="H219" s="21"/>
      <c r="I219" s="21">
        <f t="shared" si="28"/>
        <v>0</v>
      </c>
      <c r="J219" s="21"/>
      <c r="K219" s="30">
        <f t="shared" si="26"/>
        <v>0</v>
      </c>
      <c r="L219" s="21"/>
      <c r="M219" s="21">
        <v>0</v>
      </c>
      <c r="N219" s="21"/>
      <c r="O219" s="21">
        <v>0</v>
      </c>
      <c r="P219" s="21"/>
      <c r="Q219" s="21">
        <v>18783480386</v>
      </c>
      <c r="R219" s="21"/>
      <c r="S219" s="21">
        <f t="shared" si="29"/>
        <v>18783480386</v>
      </c>
      <c r="T219" s="21"/>
      <c r="U219" s="30">
        <f t="shared" si="27"/>
        <v>-7.5148738035420077</v>
      </c>
    </row>
    <row r="220" spans="1:21" ht="39" customHeight="1">
      <c r="A220" s="23" t="s">
        <v>234</v>
      </c>
      <c r="B220" s="23"/>
      <c r="C220" s="21">
        <v>0</v>
      </c>
      <c r="D220" s="21"/>
      <c r="E220" s="21">
        <v>0</v>
      </c>
      <c r="F220" s="21"/>
      <c r="G220" s="21">
        <v>0</v>
      </c>
      <c r="H220" s="21"/>
      <c r="I220" s="21">
        <f t="shared" si="28"/>
        <v>0</v>
      </c>
      <c r="J220" s="21"/>
      <c r="K220" s="30">
        <f t="shared" si="26"/>
        <v>0</v>
      </c>
      <c r="L220" s="21"/>
      <c r="M220" s="21">
        <v>0</v>
      </c>
      <c r="N220" s="21"/>
      <c r="O220" s="21">
        <v>0</v>
      </c>
      <c r="P220" s="21"/>
      <c r="Q220" s="21">
        <v>3090523665</v>
      </c>
      <c r="R220" s="21"/>
      <c r="S220" s="21">
        <f t="shared" si="29"/>
        <v>3090523665</v>
      </c>
      <c r="T220" s="21"/>
      <c r="U220" s="30">
        <f t="shared" si="27"/>
        <v>-1.2364532478573822</v>
      </c>
    </row>
    <row r="221" spans="1:21" ht="39" customHeight="1">
      <c r="A221" s="23" t="s">
        <v>236</v>
      </c>
      <c r="B221" s="23"/>
      <c r="C221" s="21">
        <v>0</v>
      </c>
      <c r="D221" s="21"/>
      <c r="E221" s="21">
        <v>0</v>
      </c>
      <c r="F221" s="21"/>
      <c r="G221" s="21">
        <v>0</v>
      </c>
      <c r="H221" s="21"/>
      <c r="I221" s="21">
        <f t="shared" si="28"/>
        <v>0</v>
      </c>
      <c r="J221" s="21"/>
      <c r="K221" s="30">
        <f t="shared" si="26"/>
        <v>0</v>
      </c>
      <c r="L221" s="21"/>
      <c r="M221" s="21">
        <v>0</v>
      </c>
      <c r="N221" s="21"/>
      <c r="O221" s="21">
        <v>0</v>
      </c>
      <c r="P221" s="21"/>
      <c r="Q221" s="21">
        <v>14368964389</v>
      </c>
      <c r="R221" s="21"/>
      <c r="S221" s="21">
        <f t="shared" si="29"/>
        <v>14368964389</v>
      </c>
      <c r="T221" s="21"/>
      <c r="U221" s="30">
        <f t="shared" si="27"/>
        <v>-5.7487191857908373</v>
      </c>
    </row>
    <row r="222" spans="1:21" ht="39" customHeight="1">
      <c r="A222" s="23" t="s">
        <v>114</v>
      </c>
      <c r="B222" s="23"/>
      <c r="C222" s="21">
        <v>0</v>
      </c>
      <c r="D222" s="21"/>
      <c r="E222" s="21">
        <v>0</v>
      </c>
      <c r="F222" s="21"/>
      <c r="G222" s="21">
        <v>0</v>
      </c>
      <c r="H222" s="21"/>
      <c r="I222" s="21">
        <f t="shared" si="28"/>
        <v>0</v>
      </c>
      <c r="J222" s="21"/>
      <c r="K222" s="30">
        <f t="shared" si="26"/>
        <v>0</v>
      </c>
      <c r="L222" s="21"/>
      <c r="M222" s="21">
        <v>0</v>
      </c>
      <c r="N222" s="21"/>
      <c r="O222" s="21">
        <v>0</v>
      </c>
      <c r="P222" s="21"/>
      <c r="Q222" s="21">
        <v>-1058628597</v>
      </c>
      <c r="R222" s="21"/>
      <c r="S222" s="21">
        <f t="shared" si="29"/>
        <v>-1058628597</v>
      </c>
      <c r="T222" s="21"/>
      <c r="U222" s="30">
        <f t="shared" si="27"/>
        <v>0.42353494388639595</v>
      </c>
    </row>
    <row r="223" spans="1:21" ht="39" customHeight="1">
      <c r="A223" s="23" t="s">
        <v>237</v>
      </c>
      <c r="B223" s="23"/>
      <c r="C223" s="21">
        <v>0</v>
      </c>
      <c r="D223" s="21"/>
      <c r="E223" s="21">
        <v>0</v>
      </c>
      <c r="F223" s="21"/>
      <c r="G223" s="21">
        <v>0</v>
      </c>
      <c r="H223" s="21"/>
      <c r="I223" s="21">
        <f t="shared" si="28"/>
        <v>0</v>
      </c>
      <c r="J223" s="21"/>
      <c r="K223" s="30">
        <f t="shared" si="26"/>
        <v>0</v>
      </c>
      <c r="L223" s="21"/>
      <c r="M223" s="21">
        <v>0</v>
      </c>
      <c r="N223" s="21"/>
      <c r="O223" s="21">
        <v>0</v>
      </c>
      <c r="P223" s="21"/>
      <c r="Q223" s="21">
        <v>6645042672</v>
      </c>
      <c r="R223" s="21"/>
      <c r="S223" s="21">
        <f t="shared" si="29"/>
        <v>6645042672</v>
      </c>
      <c r="T223" s="21"/>
      <c r="U223" s="30">
        <f t="shared" si="27"/>
        <v>-2.6585412326701268</v>
      </c>
    </row>
    <row r="224" spans="1:21" ht="39" customHeight="1">
      <c r="A224" s="23" t="s">
        <v>238</v>
      </c>
      <c r="B224" s="23"/>
      <c r="C224" s="21">
        <v>0</v>
      </c>
      <c r="D224" s="21"/>
      <c r="E224" s="21">
        <v>0</v>
      </c>
      <c r="F224" s="21"/>
      <c r="G224" s="21">
        <v>0</v>
      </c>
      <c r="H224" s="21"/>
      <c r="I224" s="21">
        <f t="shared" si="28"/>
        <v>0</v>
      </c>
      <c r="J224" s="21"/>
      <c r="K224" s="30">
        <f t="shared" si="26"/>
        <v>0</v>
      </c>
      <c r="L224" s="21"/>
      <c r="M224" s="21">
        <v>0</v>
      </c>
      <c r="N224" s="21"/>
      <c r="O224" s="21">
        <v>0</v>
      </c>
      <c r="P224" s="21"/>
      <c r="Q224" s="21">
        <v>8909089265</v>
      </c>
      <c r="R224" s="21"/>
      <c r="S224" s="21">
        <f t="shared" si="29"/>
        <v>8909089265</v>
      </c>
      <c r="T224" s="21"/>
      <c r="U224" s="30">
        <f t="shared" si="27"/>
        <v>-3.5643384588548646</v>
      </c>
    </row>
    <row r="225" spans="1:21" ht="39" customHeight="1">
      <c r="A225" s="23" t="s">
        <v>131</v>
      </c>
      <c r="B225" s="23"/>
      <c r="C225" s="21">
        <v>0</v>
      </c>
      <c r="D225" s="21"/>
      <c r="E225" s="21">
        <v>0</v>
      </c>
      <c r="F225" s="21"/>
      <c r="G225" s="21">
        <v>0</v>
      </c>
      <c r="H225" s="21"/>
      <c r="I225" s="21">
        <f t="shared" si="28"/>
        <v>0</v>
      </c>
      <c r="J225" s="21"/>
      <c r="K225" s="30">
        <f t="shared" si="26"/>
        <v>0</v>
      </c>
      <c r="L225" s="21"/>
      <c r="M225" s="21">
        <v>0</v>
      </c>
      <c r="N225" s="21"/>
      <c r="O225" s="21">
        <v>0</v>
      </c>
      <c r="P225" s="21"/>
      <c r="Q225" s="21">
        <v>61980310</v>
      </c>
      <c r="R225" s="21"/>
      <c r="S225" s="21">
        <f t="shared" si="29"/>
        <v>61980310</v>
      </c>
      <c r="T225" s="21"/>
      <c r="U225" s="30">
        <f t="shared" si="27"/>
        <v>-2.4797013033940763E-2</v>
      </c>
    </row>
    <row r="226" spans="1:21" ht="39" customHeight="1">
      <c r="A226" s="23" t="s">
        <v>122</v>
      </c>
      <c r="B226" s="23"/>
      <c r="C226" s="21">
        <v>0</v>
      </c>
      <c r="D226" s="21"/>
      <c r="E226" s="21">
        <v>0</v>
      </c>
      <c r="F226" s="21"/>
      <c r="G226" s="21">
        <v>0</v>
      </c>
      <c r="H226" s="21"/>
      <c r="I226" s="21">
        <f t="shared" si="28"/>
        <v>0</v>
      </c>
      <c r="J226" s="21"/>
      <c r="K226" s="30">
        <f t="shared" si="26"/>
        <v>0</v>
      </c>
      <c r="L226" s="21"/>
      <c r="M226" s="21">
        <v>0</v>
      </c>
      <c r="N226" s="21"/>
      <c r="O226" s="21">
        <v>0</v>
      </c>
      <c r="P226" s="21"/>
      <c r="Q226" s="21">
        <v>14038275392</v>
      </c>
      <c r="R226" s="21"/>
      <c r="S226" s="21">
        <f t="shared" si="29"/>
        <v>14038275392</v>
      </c>
      <c r="T226" s="21"/>
      <c r="U226" s="30">
        <f t="shared" si="27"/>
        <v>-5.616417502098229</v>
      </c>
    </row>
    <row r="227" spans="1:21" ht="39" customHeight="1">
      <c r="A227" s="23" t="s">
        <v>239</v>
      </c>
      <c r="B227" s="23"/>
      <c r="C227" s="21">
        <v>0</v>
      </c>
      <c r="D227" s="21"/>
      <c r="E227" s="21">
        <v>0</v>
      </c>
      <c r="F227" s="21"/>
      <c r="G227" s="21">
        <v>0</v>
      </c>
      <c r="H227" s="21"/>
      <c r="I227" s="21">
        <f t="shared" si="28"/>
        <v>0</v>
      </c>
      <c r="J227" s="21"/>
      <c r="K227" s="30">
        <f t="shared" si="26"/>
        <v>0</v>
      </c>
      <c r="L227" s="21"/>
      <c r="M227" s="21">
        <v>0</v>
      </c>
      <c r="N227" s="21"/>
      <c r="O227" s="21">
        <v>0</v>
      </c>
      <c r="P227" s="21"/>
      <c r="Q227" s="21">
        <v>124285573</v>
      </c>
      <c r="R227" s="21"/>
      <c r="S227" s="21">
        <f t="shared" si="29"/>
        <v>124285573</v>
      </c>
      <c r="T227" s="21"/>
      <c r="U227" s="30">
        <f t="shared" si="27"/>
        <v>-4.9724032900316184E-2</v>
      </c>
    </row>
    <row r="228" spans="1:21" ht="39" customHeight="1">
      <c r="A228" s="23" t="s">
        <v>113</v>
      </c>
      <c r="B228" s="23"/>
      <c r="C228" s="21">
        <v>0</v>
      </c>
      <c r="D228" s="21"/>
      <c r="E228" s="21">
        <v>0</v>
      </c>
      <c r="F228" s="21"/>
      <c r="G228" s="21">
        <v>0</v>
      </c>
      <c r="H228" s="21"/>
      <c r="I228" s="21">
        <f t="shared" si="28"/>
        <v>0</v>
      </c>
      <c r="J228" s="21"/>
      <c r="K228" s="30">
        <f t="shared" si="26"/>
        <v>0</v>
      </c>
      <c r="L228" s="21"/>
      <c r="M228" s="21">
        <v>0</v>
      </c>
      <c r="N228" s="21"/>
      <c r="O228" s="21">
        <v>0</v>
      </c>
      <c r="P228" s="21"/>
      <c r="Q228" s="21">
        <v>645108968</v>
      </c>
      <c r="R228" s="21"/>
      <c r="S228" s="21">
        <f t="shared" si="29"/>
        <v>645108968</v>
      </c>
      <c r="T228" s="21"/>
      <c r="U228" s="30">
        <f t="shared" si="27"/>
        <v>-0.25809447367733518</v>
      </c>
    </row>
    <row r="229" spans="1:21" ht="39" customHeight="1">
      <c r="A229" s="23" t="s">
        <v>132</v>
      </c>
      <c r="B229" s="23"/>
      <c r="C229" s="21">
        <v>0</v>
      </c>
      <c r="D229" s="21"/>
      <c r="E229" s="21">
        <v>0</v>
      </c>
      <c r="F229" s="21"/>
      <c r="G229" s="21">
        <v>0</v>
      </c>
      <c r="H229" s="21"/>
      <c r="I229" s="21">
        <f t="shared" si="28"/>
        <v>0</v>
      </c>
      <c r="J229" s="21"/>
      <c r="K229" s="30">
        <f t="shared" si="26"/>
        <v>0</v>
      </c>
      <c r="L229" s="21"/>
      <c r="M229" s="21">
        <v>0</v>
      </c>
      <c r="N229" s="21"/>
      <c r="O229" s="21">
        <v>0</v>
      </c>
      <c r="P229" s="21"/>
      <c r="Q229" s="21">
        <v>427114813</v>
      </c>
      <c r="R229" s="21"/>
      <c r="S229" s="21">
        <f t="shared" si="29"/>
        <v>427114813</v>
      </c>
      <c r="T229" s="21"/>
      <c r="U229" s="30">
        <f t="shared" si="27"/>
        <v>-0.17087961620311634</v>
      </c>
    </row>
    <row r="230" spans="1:21" ht="39" customHeight="1" thickBot="1">
      <c r="A230" s="23" t="s">
        <v>129</v>
      </c>
      <c r="B230" s="23"/>
      <c r="C230" s="22">
        <v>0</v>
      </c>
      <c r="D230" s="21"/>
      <c r="E230" s="22">
        <v>0</v>
      </c>
      <c r="F230" s="21"/>
      <c r="G230" s="22">
        <v>0</v>
      </c>
      <c r="H230" s="21"/>
      <c r="I230" s="22">
        <f t="shared" si="28"/>
        <v>0</v>
      </c>
      <c r="J230" s="21"/>
      <c r="K230" s="75">
        <f t="shared" si="26"/>
        <v>0</v>
      </c>
      <c r="L230" s="21"/>
      <c r="M230" s="22">
        <v>0</v>
      </c>
      <c r="N230" s="21"/>
      <c r="O230" s="22">
        <v>0</v>
      </c>
      <c r="P230" s="21"/>
      <c r="Q230" s="22">
        <v>10270401054</v>
      </c>
      <c r="R230" s="21"/>
      <c r="S230" s="22">
        <f t="shared" si="29"/>
        <v>10270401054</v>
      </c>
      <c r="T230" s="21"/>
      <c r="U230" s="75">
        <f t="shared" si="27"/>
        <v>-4.1089705553237303</v>
      </c>
    </row>
    <row r="231" spans="1:21" ht="39" customHeight="1" thickBot="1">
      <c r="A231" s="74" t="s">
        <v>193</v>
      </c>
      <c r="B231" s="74"/>
      <c r="C231" s="28">
        <f>SUM(C212:C230)</f>
        <v>0</v>
      </c>
      <c r="D231" s="27"/>
      <c r="E231" s="28">
        <f>SUM(E212:E230)</f>
        <v>-586851539114</v>
      </c>
      <c r="F231" s="27"/>
      <c r="G231" s="28">
        <f>SUM(G212:G230)</f>
        <v>-35085022879</v>
      </c>
      <c r="H231" s="27"/>
      <c r="I231" s="28">
        <f>SUM(I212:I230)</f>
        <v>-621936561993</v>
      </c>
      <c r="J231" s="27"/>
      <c r="K231" s="76">
        <f>SUM(K212:K230)</f>
        <v>122.27648213180285</v>
      </c>
      <c r="L231" s="27"/>
      <c r="M231" s="28">
        <f>SUM(M212:M230)</f>
        <v>104515584416</v>
      </c>
      <c r="N231" s="27"/>
      <c r="O231" s="28">
        <f>SUM(O212:O230)</f>
        <v>-1508688435119</v>
      </c>
      <c r="P231" s="27"/>
      <c r="Q231" s="28">
        <f>SUM(Q212:Q230)</f>
        <v>692781118831</v>
      </c>
      <c r="R231" s="27"/>
      <c r="S231" s="28">
        <f>SUM(S212:S230)</f>
        <v>-711391731872</v>
      </c>
      <c r="T231" s="27"/>
      <c r="U231" s="76">
        <f>SUM(U212:U230)</f>
        <v>284.61280763951743</v>
      </c>
    </row>
    <row r="232" spans="1:21" ht="39" customHeight="1">
      <c r="A232" s="23"/>
      <c r="B232" s="23"/>
      <c r="C232" s="21"/>
      <c r="D232" s="21"/>
      <c r="E232" s="21"/>
      <c r="F232" s="21"/>
      <c r="G232" s="21"/>
      <c r="H232" s="21"/>
      <c r="I232" s="21"/>
      <c r="J232" s="21"/>
      <c r="K232" s="30"/>
      <c r="L232" s="21"/>
      <c r="M232" s="21"/>
      <c r="N232" s="21"/>
      <c r="O232" s="21"/>
      <c r="P232" s="21"/>
      <c r="Q232" s="21"/>
      <c r="R232" s="21"/>
      <c r="S232" s="21"/>
      <c r="T232" s="21"/>
      <c r="U232" s="30"/>
    </row>
    <row r="233" spans="1:21" ht="39" customHeight="1">
      <c r="A233" s="226" t="s">
        <v>0</v>
      </c>
      <c r="B233" s="226"/>
      <c r="C233" s="226"/>
      <c r="D233" s="226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6"/>
      <c r="U233" s="226"/>
    </row>
    <row r="234" spans="1:21" ht="39" customHeight="1">
      <c r="A234" s="226" t="s">
        <v>80</v>
      </c>
      <c r="B234" s="226"/>
      <c r="C234" s="226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6"/>
      <c r="U234" s="226"/>
    </row>
    <row r="235" spans="1:21" ht="39" customHeight="1">
      <c r="A235" s="226" t="str">
        <f>درآمدها!A3</f>
        <v>دوره یک ماهه منتهی به 31 اردیبهشت 1405</v>
      </c>
      <c r="B235" s="226"/>
      <c r="C235" s="226"/>
      <c r="D235" s="226"/>
      <c r="E235" s="226"/>
      <c r="F235" s="226"/>
      <c r="G235" s="226"/>
      <c r="H235" s="226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  <c r="T235" s="226"/>
      <c r="U235" s="226"/>
    </row>
    <row r="236" spans="1:21" ht="39" customHeight="1"/>
    <row r="237" spans="1:21" ht="39" customHeight="1">
      <c r="A237" s="227" t="s">
        <v>263</v>
      </c>
      <c r="B237" s="227"/>
      <c r="C237" s="227"/>
      <c r="D237" s="227"/>
      <c r="E237" s="227"/>
      <c r="F237" s="227"/>
      <c r="G237" s="227"/>
      <c r="H237" s="227"/>
      <c r="I237" s="227"/>
      <c r="J237" s="227"/>
      <c r="K237" s="227"/>
      <c r="L237" s="227"/>
      <c r="M237" s="227"/>
      <c r="N237" s="227"/>
      <c r="O237" s="227"/>
      <c r="P237" s="227"/>
      <c r="Q237" s="227"/>
      <c r="R237" s="227"/>
      <c r="S237" s="227"/>
      <c r="T237" s="227"/>
      <c r="U237" s="227"/>
    </row>
    <row r="238" spans="1:21" ht="39" customHeight="1">
      <c r="A238" s="112"/>
      <c r="B238" s="112"/>
      <c r="C238" s="229" t="s">
        <v>157</v>
      </c>
      <c r="D238" s="229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</row>
    <row r="239" spans="1:21" ht="39" customHeight="1" thickBot="1">
      <c r="A239" s="128"/>
      <c r="B239" s="128"/>
      <c r="C239" s="225" t="str">
        <f>C208</f>
        <v>طی اردیبهشت ماه</v>
      </c>
      <c r="D239" s="225"/>
      <c r="E239" s="225"/>
      <c r="F239" s="225"/>
      <c r="G239" s="225"/>
      <c r="H239" s="225"/>
      <c r="I239" s="225"/>
      <c r="J239" s="225"/>
      <c r="K239" s="225"/>
      <c r="L239" s="122"/>
      <c r="M239" s="225" t="str">
        <f>M208</f>
        <v>از ابتدای سال مالی تا پایان اردیبهشت ماه</v>
      </c>
      <c r="N239" s="225"/>
      <c r="O239" s="225"/>
      <c r="P239" s="225"/>
      <c r="Q239" s="225"/>
      <c r="R239" s="225"/>
      <c r="S239" s="225"/>
      <c r="T239" s="225"/>
      <c r="U239" s="225"/>
    </row>
    <row r="240" spans="1:21" ht="39" customHeight="1">
      <c r="A240" s="226" t="s">
        <v>189</v>
      </c>
      <c r="B240" s="119"/>
      <c r="C240" s="223" t="s">
        <v>88</v>
      </c>
      <c r="D240" s="124"/>
      <c r="E240" s="223" t="s">
        <v>148</v>
      </c>
      <c r="F240" s="124"/>
      <c r="G240" s="223" t="s">
        <v>149</v>
      </c>
      <c r="H240" s="124"/>
      <c r="I240" s="223" t="s">
        <v>30</v>
      </c>
      <c r="J240" s="223"/>
      <c r="K240" s="223"/>
      <c r="L240" s="124"/>
      <c r="M240" s="223" t="s">
        <v>88</v>
      </c>
      <c r="N240" s="123"/>
      <c r="O240" s="223" t="s">
        <v>148</v>
      </c>
      <c r="P240" s="123"/>
      <c r="Q240" s="223" t="s">
        <v>149</v>
      </c>
      <c r="R240" s="123"/>
      <c r="S240" s="223" t="s">
        <v>30</v>
      </c>
      <c r="T240" s="223"/>
      <c r="U240" s="223"/>
    </row>
    <row r="241" spans="1:21" ht="39" customHeight="1" thickBot="1">
      <c r="A241" s="226"/>
      <c r="B241" s="119"/>
      <c r="C241" s="224"/>
      <c r="D241" s="124"/>
      <c r="E241" s="224"/>
      <c r="F241" s="124"/>
      <c r="G241" s="224"/>
      <c r="H241" s="124"/>
      <c r="I241" s="225"/>
      <c r="J241" s="225"/>
      <c r="K241" s="225"/>
      <c r="L241" s="124"/>
      <c r="M241" s="224"/>
      <c r="N241" s="124"/>
      <c r="O241" s="224"/>
      <c r="P241" s="124"/>
      <c r="Q241" s="224"/>
      <c r="R241" s="124"/>
      <c r="S241" s="225"/>
      <c r="T241" s="225"/>
      <c r="U241" s="225"/>
    </row>
    <row r="242" spans="1:21" ht="39" customHeight="1" thickBot="1">
      <c r="A242" s="228"/>
      <c r="B242" s="130"/>
      <c r="C242" s="121" t="s">
        <v>190</v>
      </c>
      <c r="D242" s="124"/>
      <c r="E242" s="121" t="s">
        <v>191</v>
      </c>
      <c r="F242" s="124"/>
      <c r="G242" s="121" t="s">
        <v>192</v>
      </c>
      <c r="H242" s="122"/>
      <c r="I242" s="125" t="s">
        <v>77</v>
      </c>
      <c r="J242" s="124"/>
      <c r="K242" s="126" t="s">
        <v>150</v>
      </c>
      <c r="L242" s="124"/>
      <c r="M242" s="121" t="s">
        <v>190</v>
      </c>
      <c r="N242" s="124"/>
      <c r="O242" s="121" t="s">
        <v>191</v>
      </c>
      <c r="P242" s="124"/>
      <c r="Q242" s="121" t="s">
        <v>192</v>
      </c>
      <c r="R242" s="127"/>
      <c r="S242" s="125" t="s">
        <v>77</v>
      </c>
      <c r="T242" s="125"/>
      <c r="U242" s="126" t="s">
        <v>150</v>
      </c>
    </row>
    <row r="243" spans="1:21" ht="39" customHeight="1">
      <c r="A243" s="88" t="s">
        <v>194</v>
      </c>
      <c r="B243" s="88"/>
      <c r="C243" s="89">
        <f>C231</f>
        <v>0</v>
      </c>
      <c r="D243" s="89"/>
      <c r="E243" s="89">
        <f>E231</f>
        <v>-586851539114</v>
      </c>
      <c r="F243" s="89"/>
      <c r="G243" s="89">
        <f>G231</f>
        <v>-35085022879</v>
      </c>
      <c r="H243" s="90"/>
      <c r="I243" s="89">
        <f>I231</f>
        <v>-621936561993</v>
      </c>
      <c r="J243" s="89"/>
      <c r="K243" s="91">
        <f>K231</f>
        <v>122.27648213180285</v>
      </c>
      <c r="L243" s="89"/>
      <c r="M243" s="89">
        <f>M231</f>
        <v>104515584416</v>
      </c>
      <c r="N243" s="89"/>
      <c r="O243" s="89">
        <f>O231</f>
        <v>-1508688435119</v>
      </c>
      <c r="P243" s="89"/>
      <c r="Q243" s="89">
        <f>Q231</f>
        <v>692781118831</v>
      </c>
      <c r="R243" s="90"/>
      <c r="S243" s="89">
        <f>S231</f>
        <v>-711391731872</v>
      </c>
      <c r="T243" s="89"/>
      <c r="U243" s="91">
        <f>U231</f>
        <v>284.61280763951743</v>
      </c>
    </row>
    <row r="244" spans="1:21" ht="39" customHeight="1">
      <c r="A244" s="23" t="s">
        <v>327</v>
      </c>
      <c r="B244" s="23"/>
      <c r="C244" s="21">
        <v>0</v>
      </c>
      <c r="D244" s="21"/>
      <c r="E244" s="21">
        <v>113305179122</v>
      </c>
      <c r="F244" s="21"/>
      <c r="G244" s="21">
        <v>0</v>
      </c>
      <c r="H244" s="21"/>
      <c r="I244" s="89">
        <f t="shared" ref="I244:I264" si="30">C244+E244+G244</f>
        <v>113305179122</v>
      </c>
      <c r="J244" s="21"/>
      <c r="K244" s="30">
        <f t="shared" ref="K244:K264" si="31">I244/$I$303*100</f>
        <v>-22.276482131802837</v>
      </c>
      <c r="L244" s="21"/>
      <c r="M244" s="21">
        <v>0</v>
      </c>
      <c r="N244" s="21"/>
      <c r="O244" s="21">
        <v>436581782924</v>
      </c>
      <c r="P244" s="21"/>
      <c r="Q244" s="21">
        <v>-9049763980</v>
      </c>
      <c r="R244" s="21"/>
      <c r="S244" s="89">
        <f>M244+O244+Q244</f>
        <v>427532018944</v>
      </c>
      <c r="T244" s="21"/>
      <c r="U244" s="30">
        <f t="shared" ref="U244:U264" si="32">S244/$S$303*100</f>
        <v>-171.04653149010352</v>
      </c>
    </row>
    <row r="245" spans="1:21" ht="39" customHeight="1">
      <c r="A245" s="23" t="s">
        <v>145</v>
      </c>
      <c r="B245" s="23"/>
      <c r="C245" s="21">
        <v>0</v>
      </c>
      <c r="D245" s="21"/>
      <c r="E245" s="21">
        <v>0</v>
      </c>
      <c r="F245" s="21"/>
      <c r="G245" s="21">
        <v>0</v>
      </c>
      <c r="H245" s="90"/>
      <c r="I245" s="89">
        <f t="shared" si="30"/>
        <v>0</v>
      </c>
      <c r="J245" s="89"/>
      <c r="K245" s="30">
        <f t="shared" si="31"/>
        <v>0</v>
      </c>
      <c r="L245" s="89"/>
      <c r="M245" s="21">
        <v>0</v>
      </c>
      <c r="N245" s="21"/>
      <c r="O245" s="21">
        <v>0</v>
      </c>
      <c r="P245" s="21"/>
      <c r="Q245" s="21">
        <v>6804055916</v>
      </c>
      <c r="R245" s="90"/>
      <c r="S245" s="89">
        <f t="shared" ref="S245:S264" si="33">M245+O245+Q245</f>
        <v>6804055916</v>
      </c>
      <c r="T245" s="89"/>
      <c r="U245" s="30">
        <f t="shared" si="32"/>
        <v>-2.7221590733043084</v>
      </c>
    </row>
    <row r="246" spans="1:21" ht="39" customHeight="1">
      <c r="A246" s="23" t="s">
        <v>136</v>
      </c>
      <c r="B246" s="23"/>
      <c r="C246" s="21">
        <v>0</v>
      </c>
      <c r="D246" s="21"/>
      <c r="E246" s="21">
        <v>0</v>
      </c>
      <c r="F246" s="21"/>
      <c r="G246" s="21">
        <v>0</v>
      </c>
      <c r="H246" s="21"/>
      <c r="I246" s="89">
        <f t="shared" si="30"/>
        <v>0</v>
      </c>
      <c r="J246" s="21"/>
      <c r="K246" s="30">
        <f t="shared" si="31"/>
        <v>0</v>
      </c>
      <c r="L246" s="21"/>
      <c r="M246" s="21">
        <v>0</v>
      </c>
      <c r="N246" s="21"/>
      <c r="O246" s="21">
        <v>0</v>
      </c>
      <c r="P246" s="21"/>
      <c r="Q246" s="21">
        <v>23566211260</v>
      </c>
      <c r="R246" s="21"/>
      <c r="S246" s="89">
        <f t="shared" si="33"/>
        <v>23566211260</v>
      </c>
      <c r="T246" s="21"/>
      <c r="U246" s="30">
        <f t="shared" si="32"/>
        <v>-9.4283434170435996</v>
      </c>
    </row>
    <row r="247" spans="1:21" ht="39" customHeight="1">
      <c r="A247" s="23" t="s">
        <v>124</v>
      </c>
      <c r="B247" s="23"/>
      <c r="C247" s="21">
        <v>0</v>
      </c>
      <c r="D247" s="21"/>
      <c r="E247" s="21">
        <v>0</v>
      </c>
      <c r="F247" s="21"/>
      <c r="G247" s="21">
        <v>0</v>
      </c>
      <c r="H247" s="90"/>
      <c r="I247" s="89">
        <f t="shared" si="30"/>
        <v>0</v>
      </c>
      <c r="J247" s="89"/>
      <c r="K247" s="30">
        <f t="shared" si="31"/>
        <v>0</v>
      </c>
      <c r="L247" s="89"/>
      <c r="M247" s="21">
        <v>0</v>
      </c>
      <c r="N247" s="21"/>
      <c r="O247" s="21">
        <v>0</v>
      </c>
      <c r="P247" s="21"/>
      <c r="Q247" s="21">
        <v>3925239624</v>
      </c>
      <c r="R247" s="90"/>
      <c r="S247" s="89">
        <f t="shared" si="33"/>
        <v>3925239624</v>
      </c>
      <c r="T247" s="89"/>
      <c r="U247" s="30">
        <f t="shared" si="32"/>
        <v>-1.5704054742170335</v>
      </c>
    </row>
    <row r="248" spans="1:21" ht="39" customHeight="1">
      <c r="A248" s="23" t="s">
        <v>306</v>
      </c>
      <c r="B248" s="23"/>
      <c r="C248" s="21">
        <v>0</v>
      </c>
      <c r="D248" s="21"/>
      <c r="E248" s="21">
        <v>0</v>
      </c>
      <c r="F248" s="21"/>
      <c r="G248" s="21">
        <v>0</v>
      </c>
      <c r="H248" s="90"/>
      <c r="I248" s="89">
        <f t="shared" si="30"/>
        <v>0</v>
      </c>
      <c r="J248" s="89"/>
      <c r="K248" s="30">
        <f t="shared" si="31"/>
        <v>0</v>
      </c>
      <c r="L248" s="89"/>
      <c r="M248" s="21">
        <v>0</v>
      </c>
      <c r="N248" s="21"/>
      <c r="O248" s="21">
        <v>0</v>
      </c>
      <c r="P248" s="21"/>
      <c r="Q248" s="21">
        <v>3409604940</v>
      </c>
      <c r="R248" s="90"/>
      <c r="S248" s="89">
        <f t="shared" si="33"/>
        <v>3409604940</v>
      </c>
      <c r="T248" s="89"/>
      <c r="U248" s="30">
        <f t="shared" si="32"/>
        <v>-1.364110927127806</v>
      </c>
    </row>
    <row r="249" spans="1:21" ht="39" customHeight="1">
      <c r="A249" s="23" t="s">
        <v>119</v>
      </c>
      <c r="B249" s="23"/>
      <c r="C249" s="21">
        <v>0</v>
      </c>
      <c r="D249" s="21"/>
      <c r="E249" s="21">
        <v>0</v>
      </c>
      <c r="F249" s="21"/>
      <c r="G249" s="21">
        <v>0</v>
      </c>
      <c r="H249" s="90"/>
      <c r="I249" s="89">
        <f t="shared" si="30"/>
        <v>0</v>
      </c>
      <c r="J249" s="89"/>
      <c r="K249" s="30">
        <f t="shared" si="31"/>
        <v>0</v>
      </c>
      <c r="L249" s="89"/>
      <c r="M249" s="21">
        <v>0</v>
      </c>
      <c r="N249" s="21"/>
      <c r="O249" s="21">
        <v>0</v>
      </c>
      <c r="P249" s="21"/>
      <c r="Q249" s="21">
        <v>3070260608</v>
      </c>
      <c r="R249" s="90"/>
      <c r="S249" s="89">
        <f t="shared" si="33"/>
        <v>3070260608</v>
      </c>
      <c r="T249" s="89"/>
      <c r="U249" s="30">
        <f t="shared" si="32"/>
        <v>-1.2283464266985902</v>
      </c>
    </row>
    <row r="250" spans="1:21" ht="39" customHeight="1">
      <c r="A250" s="23" t="s">
        <v>307</v>
      </c>
      <c r="B250" s="23"/>
      <c r="C250" s="21">
        <v>0</v>
      </c>
      <c r="D250" s="21"/>
      <c r="E250" s="21">
        <v>0</v>
      </c>
      <c r="F250" s="21"/>
      <c r="G250" s="21">
        <v>0</v>
      </c>
      <c r="H250" s="90"/>
      <c r="I250" s="89">
        <f t="shared" si="30"/>
        <v>0</v>
      </c>
      <c r="J250" s="89"/>
      <c r="K250" s="30">
        <f t="shared" si="31"/>
        <v>0</v>
      </c>
      <c r="L250" s="89"/>
      <c r="M250" s="21">
        <v>0</v>
      </c>
      <c r="N250" s="21"/>
      <c r="O250" s="21">
        <v>0</v>
      </c>
      <c r="P250" s="21"/>
      <c r="Q250" s="21">
        <v>2526073192</v>
      </c>
      <c r="R250" s="90"/>
      <c r="S250" s="89">
        <f t="shared" si="33"/>
        <v>2526073192</v>
      </c>
      <c r="T250" s="89"/>
      <c r="U250" s="30">
        <f t="shared" si="32"/>
        <v>-1.0106285345573836</v>
      </c>
    </row>
    <row r="251" spans="1:21" ht="39" customHeight="1">
      <c r="A251" s="23" t="s">
        <v>240</v>
      </c>
      <c r="B251" s="23"/>
      <c r="C251" s="21">
        <v>0</v>
      </c>
      <c r="D251" s="21"/>
      <c r="E251" s="21">
        <v>0</v>
      </c>
      <c r="F251" s="21"/>
      <c r="G251" s="21">
        <v>0</v>
      </c>
      <c r="H251" s="90"/>
      <c r="I251" s="89">
        <f t="shared" si="30"/>
        <v>0</v>
      </c>
      <c r="J251" s="89"/>
      <c r="K251" s="30">
        <f t="shared" si="31"/>
        <v>0</v>
      </c>
      <c r="L251" s="89"/>
      <c r="M251" s="21">
        <v>0</v>
      </c>
      <c r="N251" s="21"/>
      <c r="O251" s="21">
        <v>0</v>
      </c>
      <c r="P251" s="21"/>
      <c r="Q251" s="21">
        <v>1206114189</v>
      </c>
      <c r="R251" s="90"/>
      <c r="S251" s="89">
        <f t="shared" si="33"/>
        <v>1206114189</v>
      </c>
      <c r="T251" s="89"/>
      <c r="U251" s="30">
        <f t="shared" si="32"/>
        <v>-0.48254081441435026</v>
      </c>
    </row>
    <row r="252" spans="1:21" ht="39" customHeight="1">
      <c r="A252" s="23" t="s">
        <v>308</v>
      </c>
      <c r="B252" s="23"/>
      <c r="C252" s="21">
        <v>0</v>
      </c>
      <c r="D252" s="21"/>
      <c r="E252" s="21">
        <v>0</v>
      </c>
      <c r="F252" s="21"/>
      <c r="G252" s="21">
        <v>0</v>
      </c>
      <c r="H252" s="90"/>
      <c r="I252" s="89">
        <f t="shared" si="30"/>
        <v>0</v>
      </c>
      <c r="J252" s="89"/>
      <c r="K252" s="30">
        <f t="shared" si="31"/>
        <v>0</v>
      </c>
      <c r="L252" s="89"/>
      <c r="M252" s="21">
        <v>0</v>
      </c>
      <c r="N252" s="21"/>
      <c r="O252" s="21">
        <v>0</v>
      </c>
      <c r="P252" s="21"/>
      <c r="Q252" s="21">
        <v>960746688</v>
      </c>
      <c r="R252" s="90"/>
      <c r="S252" s="89">
        <f t="shared" si="33"/>
        <v>960746688</v>
      </c>
      <c r="T252" s="89"/>
      <c r="U252" s="30">
        <f t="shared" si="32"/>
        <v>-0.38437445931863556</v>
      </c>
    </row>
    <row r="253" spans="1:21" ht="39" customHeight="1">
      <c r="A253" s="23" t="s">
        <v>143</v>
      </c>
      <c r="B253" s="23"/>
      <c r="C253" s="21">
        <v>0</v>
      </c>
      <c r="D253" s="21"/>
      <c r="E253" s="21">
        <v>0</v>
      </c>
      <c r="F253" s="21"/>
      <c r="G253" s="21">
        <v>0</v>
      </c>
      <c r="H253" s="90"/>
      <c r="I253" s="89">
        <f t="shared" si="30"/>
        <v>0</v>
      </c>
      <c r="J253" s="89"/>
      <c r="K253" s="30">
        <f t="shared" si="31"/>
        <v>0</v>
      </c>
      <c r="L253" s="89"/>
      <c r="M253" s="21">
        <v>0</v>
      </c>
      <c r="N253" s="21"/>
      <c r="O253" s="21">
        <v>0</v>
      </c>
      <c r="P253" s="21"/>
      <c r="Q253" s="21">
        <v>310210795</v>
      </c>
      <c r="R253" s="90"/>
      <c r="S253" s="89">
        <f t="shared" si="33"/>
        <v>310210795</v>
      </c>
      <c r="T253" s="89"/>
      <c r="U253" s="30">
        <f t="shared" si="32"/>
        <v>-0.12410878756308458</v>
      </c>
    </row>
    <row r="254" spans="1:21" ht="39" customHeight="1">
      <c r="A254" s="23" t="s">
        <v>144</v>
      </c>
      <c r="B254" s="23"/>
      <c r="C254" s="21">
        <v>0</v>
      </c>
      <c r="D254" s="21"/>
      <c r="E254" s="21">
        <v>0</v>
      </c>
      <c r="F254" s="21"/>
      <c r="G254" s="21">
        <v>0</v>
      </c>
      <c r="H254" s="90"/>
      <c r="I254" s="89">
        <f t="shared" si="30"/>
        <v>0</v>
      </c>
      <c r="J254" s="89"/>
      <c r="K254" s="30">
        <f t="shared" si="31"/>
        <v>0</v>
      </c>
      <c r="L254" s="89"/>
      <c r="M254" s="21">
        <v>0</v>
      </c>
      <c r="N254" s="21"/>
      <c r="O254" s="21">
        <v>0</v>
      </c>
      <c r="P254" s="21"/>
      <c r="Q254" s="21">
        <v>214288233</v>
      </c>
      <c r="R254" s="90"/>
      <c r="S254" s="89">
        <f t="shared" si="33"/>
        <v>214288233</v>
      </c>
      <c r="T254" s="89"/>
      <c r="U254" s="30">
        <f t="shared" si="32"/>
        <v>-8.5732196349471879E-2</v>
      </c>
    </row>
    <row r="255" spans="1:21" ht="39" customHeight="1">
      <c r="A255" s="23" t="s">
        <v>139</v>
      </c>
      <c r="B255" s="23"/>
      <c r="C255" s="21">
        <v>0</v>
      </c>
      <c r="D255" s="21"/>
      <c r="E255" s="21">
        <v>0</v>
      </c>
      <c r="F255" s="21"/>
      <c r="G255" s="21">
        <v>0</v>
      </c>
      <c r="H255" s="21"/>
      <c r="I255" s="89">
        <f t="shared" si="30"/>
        <v>0</v>
      </c>
      <c r="J255" s="21"/>
      <c r="K255" s="30">
        <f t="shared" si="31"/>
        <v>0</v>
      </c>
      <c r="L255" s="21"/>
      <c r="M255" s="21">
        <v>0</v>
      </c>
      <c r="N255" s="21"/>
      <c r="O255" s="21">
        <v>0</v>
      </c>
      <c r="P255" s="21"/>
      <c r="Q255" s="21">
        <v>112797457</v>
      </c>
      <c r="R255" s="21"/>
      <c r="S255" s="89">
        <f t="shared" si="33"/>
        <v>112797457</v>
      </c>
      <c r="T255" s="21"/>
      <c r="U255" s="30">
        <f t="shared" si="32"/>
        <v>-4.5127880312705322E-2</v>
      </c>
    </row>
    <row r="256" spans="1:21" ht="39" customHeight="1">
      <c r="A256" s="23" t="s">
        <v>99</v>
      </c>
      <c r="B256" s="23"/>
      <c r="C256" s="21">
        <v>0</v>
      </c>
      <c r="D256" s="21"/>
      <c r="E256" s="21">
        <v>0</v>
      </c>
      <c r="F256" s="21"/>
      <c r="G256" s="21">
        <v>0</v>
      </c>
      <c r="H256" s="21"/>
      <c r="I256" s="89">
        <f t="shared" si="30"/>
        <v>0</v>
      </c>
      <c r="J256" s="21"/>
      <c r="K256" s="30">
        <f t="shared" si="31"/>
        <v>0</v>
      </c>
      <c r="L256" s="21"/>
      <c r="M256" s="21">
        <v>0</v>
      </c>
      <c r="N256" s="21"/>
      <c r="O256" s="21">
        <v>0</v>
      </c>
      <c r="P256" s="21"/>
      <c r="Q256" s="21">
        <v>38283313</v>
      </c>
      <c r="R256" s="21"/>
      <c r="S256" s="89">
        <f t="shared" si="33"/>
        <v>38283313</v>
      </c>
      <c r="T256" s="21"/>
      <c r="U256" s="30">
        <f t="shared" si="32"/>
        <v>-1.5316345004460835E-2</v>
      </c>
    </row>
    <row r="257" spans="1:21" ht="39" customHeight="1">
      <c r="A257" s="23" t="s">
        <v>112</v>
      </c>
      <c r="B257" s="23"/>
      <c r="C257" s="21">
        <v>0</v>
      </c>
      <c r="D257" s="21"/>
      <c r="E257" s="21">
        <v>0</v>
      </c>
      <c r="F257" s="21"/>
      <c r="G257" s="21">
        <v>0</v>
      </c>
      <c r="H257" s="90"/>
      <c r="I257" s="89">
        <f t="shared" si="30"/>
        <v>0</v>
      </c>
      <c r="J257" s="89"/>
      <c r="K257" s="30">
        <f t="shared" si="31"/>
        <v>0</v>
      </c>
      <c r="L257" s="89"/>
      <c r="M257" s="21">
        <v>0</v>
      </c>
      <c r="N257" s="21"/>
      <c r="O257" s="21">
        <v>0</v>
      </c>
      <c r="P257" s="21"/>
      <c r="Q257" s="21">
        <v>-196725880</v>
      </c>
      <c r="R257" s="90"/>
      <c r="S257" s="89">
        <f t="shared" si="33"/>
        <v>-196725880</v>
      </c>
      <c r="T257" s="89"/>
      <c r="U257" s="30">
        <f t="shared" si="32"/>
        <v>7.8705869823391755E-2</v>
      </c>
    </row>
    <row r="258" spans="1:21" ht="39" customHeight="1">
      <c r="A258" s="23" t="s">
        <v>97</v>
      </c>
      <c r="B258" s="23"/>
      <c r="C258" s="21">
        <v>0</v>
      </c>
      <c r="D258" s="21"/>
      <c r="E258" s="21">
        <v>0</v>
      </c>
      <c r="F258" s="21"/>
      <c r="G258" s="21">
        <v>0</v>
      </c>
      <c r="H258" s="21"/>
      <c r="I258" s="89">
        <f t="shared" si="30"/>
        <v>0</v>
      </c>
      <c r="J258" s="21"/>
      <c r="K258" s="30">
        <f t="shared" si="31"/>
        <v>0</v>
      </c>
      <c r="L258" s="21"/>
      <c r="M258" s="21">
        <v>0</v>
      </c>
      <c r="N258" s="21"/>
      <c r="O258" s="21">
        <v>0</v>
      </c>
      <c r="P258" s="21"/>
      <c r="Q258" s="21">
        <v>-309026226</v>
      </c>
      <c r="R258" s="21"/>
      <c r="S258" s="89">
        <f t="shared" si="33"/>
        <v>-309026226</v>
      </c>
      <c r="T258" s="21"/>
      <c r="U258" s="30">
        <f t="shared" si="32"/>
        <v>0.12363486652376414</v>
      </c>
    </row>
    <row r="259" spans="1:21" ht="39" customHeight="1">
      <c r="A259" s="23" t="s">
        <v>104</v>
      </c>
      <c r="B259" s="23"/>
      <c r="C259" s="21">
        <v>0</v>
      </c>
      <c r="D259" s="21"/>
      <c r="E259" s="21">
        <v>0</v>
      </c>
      <c r="F259" s="21"/>
      <c r="G259" s="21">
        <v>0</v>
      </c>
      <c r="H259" s="21"/>
      <c r="I259" s="89">
        <f t="shared" si="30"/>
        <v>0</v>
      </c>
      <c r="J259" s="21"/>
      <c r="K259" s="30">
        <f t="shared" si="31"/>
        <v>0</v>
      </c>
      <c r="L259" s="21"/>
      <c r="M259" s="21">
        <v>0</v>
      </c>
      <c r="N259" s="21"/>
      <c r="O259" s="21">
        <v>0</v>
      </c>
      <c r="P259" s="21"/>
      <c r="Q259" s="21">
        <v>230334876</v>
      </c>
      <c r="R259" s="21"/>
      <c r="S259" s="89">
        <f t="shared" si="33"/>
        <v>230334876</v>
      </c>
      <c r="T259" s="21"/>
      <c r="U259" s="30">
        <f t="shared" si="32"/>
        <v>-9.2152119315684775E-2</v>
      </c>
    </row>
    <row r="260" spans="1:21" ht="39" customHeight="1">
      <c r="A260" s="23" t="s">
        <v>95</v>
      </c>
      <c r="B260" s="23"/>
      <c r="C260" s="21">
        <v>0</v>
      </c>
      <c r="D260" s="21"/>
      <c r="E260" s="21">
        <v>0</v>
      </c>
      <c r="F260" s="21"/>
      <c r="G260" s="21">
        <v>0</v>
      </c>
      <c r="H260" s="21"/>
      <c r="I260" s="89">
        <f t="shared" si="30"/>
        <v>0</v>
      </c>
      <c r="J260" s="21"/>
      <c r="K260" s="30">
        <f t="shared" si="31"/>
        <v>0</v>
      </c>
      <c r="L260" s="21"/>
      <c r="M260" s="21">
        <v>0</v>
      </c>
      <c r="N260" s="21"/>
      <c r="O260" s="21">
        <v>0</v>
      </c>
      <c r="P260" s="21"/>
      <c r="Q260" s="21">
        <v>411144403</v>
      </c>
      <c r="R260" s="21"/>
      <c r="S260" s="89">
        <f t="shared" si="33"/>
        <v>411144403</v>
      </c>
      <c r="T260" s="21"/>
      <c r="U260" s="30">
        <f t="shared" si="32"/>
        <v>-0.16449019245019578</v>
      </c>
    </row>
    <row r="261" spans="1:21" ht="39" customHeight="1">
      <c r="A261" s="23" t="s">
        <v>100</v>
      </c>
      <c r="B261" s="23"/>
      <c r="C261" s="21">
        <v>0</v>
      </c>
      <c r="D261" s="21"/>
      <c r="E261" s="21">
        <v>0</v>
      </c>
      <c r="F261" s="21"/>
      <c r="G261" s="21">
        <v>0</v>
      </c>
      <c r="H261" s="21"/>
      <c r="I261" s="89">
        <f t="shared" si="30"/>
        <v>0</v>
      </c>
      <c r="J261" s="21"/>
      <c r="K261" s="30">
        <f t="shared" si="31"/>
        <v>0</v>
      </c>
      <c r="L261" s="21"/>
      <c r="M261" s="21">
        <v>0</v>
      </c>
      <c r="N261" s="21"/>
      <c r="O261" s="21">
        <v>0</v>
      </c>
      <c r="P261" s="21"/>
      <c r="Q261" s="21">
        <v>-4916977617</v>
      </c>
      <c r="R261" s="21"/>
      <c r="S261" s="89">
        <f t="shared" si="33"/>
        <v>-4916977617</v>
      </c>
      <c r="T261" s="21"/>
      <c r="U261" s="30">
        <f t="shared" si="32"/>
        <v>1.9671789001433519</v>
      </c>
    </row>
    <row r="262" spans="1:21" ht="39" customHeight="1">
      <c r="A262" s="23" t="s">
        <v>102</v>
      </c>
      <c r="B262" s="23"/>
      <c r="C262" s="21">
        <v>0</v>
      </c>
      <c r="D262" s="21"/>
      <c r="E262" s="21">
        <v>0</v>
      </c>
      <c r="F262" s="21"/>
      <c r="G262" s="21">
        <v>0</v>
      </c>
      <c r="H262" s="21"/>
      <c r="I262" s="89">
        <f t="shared" si="30"/>
        <v>0</v>
      </c>
      <c r="J262" s="21"/>
      <c r="K262" s="30">
        <f t="shared" si="31"/>
        <v>0</v>
      </c>
      <c r="L262" s="21"/>
      <c r="M262" s="21">
        <v>0</v>
      </c>
      <c r="N262" s="21"/>
      <c r="O262" s="21">
        <v>0</v>
      </c>
      <c r="P262" s="21"/>
      <c r="Q262" s="21">
        <v>-10047482306</v>
      </c>
      <c r="R262" s="21"/>
      <c r="S262" s="89">
        <f t="shared" si="33"/>
        <v>-10047482306</v>
      </c>
      <c r="T262" s="21"/>
      <c r="U262" s="30">
        <f t="shared" si="32"/>
        <v>4.0197854721954629</v>
      </c>
    </row>
    <row r="263" spans="1:21" ht="39" customHeight="1">
      <c r="A263" s="23" t="s">
        <v>107</v>
      </c>
      <c r="B263" s="23"/>
      <c r="C263" s="21">
        <v>0</v>
      </c>
      <c r="D263" s="21"/>
      <c r="E263" s="21">
        <v>0</v>
      </c>
      <c r="F263" s="21"/>
      <c r="G263" s="21">
        <v>0</v>
      </c>
      <c r="H263" s="21"/>
      <c r="I263" s="89">
        <f t="shared" si="30"/>
        <v>0</v>
      </c>
      <c r="J263" s="21"/>
      <c r="K263" s="30">
        <f t="shared" si="31"/>
        <v>0</v>
      </c>
      <c r="L263" s="21"/>
      <c r="M263" s="21">
        <v>0</v>
      </c>
      <c r="N263" s="21"/>
      <c r="O263" s="21">
        <v>0</v>
      </c>
      <c r="P263" s="21"/>
      <c r="Q263" s="21">
        <v>-1696693500</v>
      </c>
      <c r="R263" s="21"/>
      <c r="S263" s="89">
        <f t="shared" si="33"/>
        <v>-1696693500</v>
      </c>
      <c r="T263" s="21"/>
      <c r="U263" s="30">
        <f t="shared" si="32"/>
        <v>0.67881123592480541</v>
      </c>
    </row>
    <row r="264" spans="1:21" ht="39" customHeight="1" thickBot="1">
      <c r="A264" s="23" t="s">
        <v>105</v>
      </c>
      <c r="B264" s="23"/>
      <c r="C264" s="22">
        <v>0</v>
      </c>
      <c r="D264" s="21"/>
      <c r="E264" s="22">
        <v>0</v>
      </c>
      <c r="F264" s="21"/>
      <c r="G264" s="22">
        <v>0</v>
      </c>
      <c r="H264" s="21"/>
      <c r="I264" s="92">
        <f t="shared" si="30"/>
        <v>0</v>
      </c>
      <c r="J264" s="21"/>
      <c r="K264" s="75">
        <f t="shared" si="31"/>
        <v>0</v>
      </c>
      <c r="L264" s="21"/>
      <c r="M264" s="22">
        <v>0</v>
      </c>
      <c r="N264" s="21"/>
      <c r="O264" s="22">
        <v>0</v>
      </c>
      <c r="P264" s="21"/>
      <c r="Q264" s="22">
        <v>8299292897</v>
      </c>
      <c r="R264" s="21"/>
      <c r="S264" s="92">
        <f t="shared" si="33"/>
        <v>8299292897</v>
      </c>
      <c r="T264" s="21"/>
      <c r="U264" s="75">
        <f t="shared" si="32"/>
        <v>-3.3203718106508502</v>
      </c>
    </row>
    <row r="265" spans="1:21" ht="39" customHeight="1" thickBot="1">
      <c r="A265" s="74" t="s">
        <v>193</v>
      </c>
      <c r="B265" s="74"/>
      <c r="C265" s="28">
        <f>SUM(C243:C264)</f>
        <v>0</v>
      </c>
      <c r="D265" s="27"/>
      <c r="E265" s="28">
        <f>SUM(E243:E264)</f>
        <v>-473546359992</v>
      </c>
      <c r="F265" s="27"/>
      <c r="G265" s="28">
        <f>SUM(G243:G264)</f>
        <v>-35085022879</v>
      </c>
      <c r="H265" s="27"/>
      <c r="I265" s="28">
        <f>SUM(I243:I264)</f>
        <v>-508631382871</v>
      </c>
      <c r="J265" s="27"/>
      <c r="K265" s="76">
        <f>SUM(K243:K264)</f>
        <v>100.00000000000001</v>
      </c>
      <c r="L265" s="27"/>
      <c r="M265" s="28">
        <f>SUM(M243:M264)</f>
        <v>104515584416</v>
      </c>
      <c r="N265" s="27"/>
      <c r="O265" s="28">
        <f>SUM(O243:O264)</f>
        <v>-1072106652195</v>
      </c>
      <c r="P265" s="27"/>
      <c r="Q265" s="28">
        <f>SUM(Q243:Q264)</f>
        <v>721649107713</v>
      </c>
      <c r="R265" s="27"/>
      <c r="S265" s="28">
        <f>SUM(S243:S264)</f>
        <v>-245941960066</v>
      </c>
      <c r="T265" s="27"/>
      <c r="U265" s="76">
        <f>SUM(U243:U264)</f>
        <v>98.396184035696493</v>
      </c>
    </row>
    <row r="266" spans="1:21" ht="39" customHeight="1">
      <c r="A266" s="23"/>
      <c r="B266" s="23"/>
      <c r="C266" s="21"/>
      <c r="D266" s="21"/>
      <c r="E266" s="21"/>
      <c r="F266" s="21"/>
      <c r="G266" s="21"/>
      <c r="H266" s="21"/>
      <c r="I266" s="21"/>
      <c r="J266" s="21"/>
      <c r="K266" s="30"/>
      <c r="L266" s="21"/>
      <c r="M266" s="21"/>
      <c r="N266" s="21"/>
      <c r="O266" s="21"/>
      <c r="P266" s="21"/>
      <c r="Q266" s="21"/>
      <c r="R266" s="21"/>
      <c r="S266" s="21"/>
      <c r="T266" s="21"/>
      <c r="U266" s="30"/>
    </row>
    <row r="267" spans="1:21" ht="42.75" customHeight="1">
      <c r="A267" s="226" t="s">
        <v>0</v>
      </c>
      <c r="B267" s="226"/>
      <c r="C267" s="226"/>
      <c r="D267" s="226"/>
      <c r="E267" s="226"/>
      <c r="F267" s="226"/>
      <c r="G267" s="226"/>
      <c r="H267" s="226"/>
      <c r="I267" s="226"/>
      <c r="J267" s="226"/>
      <c r="K267" s="226"/>
      <c r="L267" s="226"/>
      <c r="M267" s="226"/>
      <c r="N267" s="226"/>
      <c r="O267" s="226"/>
      <c r="P267" s="226"/>
      <c r="Q267" s="226"/>
      <c r="R267" s="226"/>
      <c r="S267" s="226"/>
      <c r="T267" s="226"/>
      <c r="U267" s="226"/>
    </row>
    <row r="268" spans="1:21" ht="42.75" customHeight="1">
      <c r="A268" s="226" t="s">
        <v>80</v>
      </c>
      <c r="B268" s="226"/>
      <c r="C268" s="226"/>
      <c r="D268" s="226"/>
      <c r="E268" s="226"/>
      <c r="F268" s="226"/>
      <c r="G268" s="226"/>
      <c r="H268" s="226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  <c r="T268" s="226"/>
      <c r="U268" s="226"/>
    </row>
    <row r="269" spans="1:21" ht="42.75" customHeight="1">
      <c r="A269" s="226" t="str">
        <f>درآمدها!A3</f>
        <v>دوره یک ماهه منتهی به 31 اردیبهشت 1405</v>
      </c>
      <c r="B269" s="226"/>
      <c r="C269" s="226"/>
      <c r="D269" s="226"/>
      <c r="E269" s="226"/>
      <c r="F269" s="226"/>
      <c r="G269" s="226"/>
      <c r="H269" s="226"/>
      <c r="I269" s="226"/>
      <c r="J269" s="226"/>
      <c r="K269" s="226"/>
      <c r="L269" s="226"/>
      <c r="M269" s="226"/>
      <c r="N269" s="226"/>
      <c r="O269" s="226"/>
      <c r="P269" s="226"/>
      <c r="Q269" s="226"/>
      <c r="R269" s="226"/>
      <c r="S269" s="226"/>
      <c r="T269" s="226"/>
      <c r="U269" s="226"/>
    </row>
    <row r="270" spans="1:21" ht="42.75" customHeight="1"/>
    <row r="271" spans="1:21" ht="42.75" customHeight="1">
      <c r="A271" s="227" t="s">
        <v>263</v>
      </c>
      <c r="B271" s="227"/>
      <c r="C271" s="227"/>
      <c r="D271" s="227"/>
      <c r="E271" s="227"/>
      <c r="F271" s="227"/>
      <c r="G271" s="227"/>
      <c r="H271" s="227"/>
      <c r="I271" s="227"/>
      <c r="J271" s="227"/>
      <c r="K271" s="227"/>
      <c r="L271" s="227"/>
      <c r="M271" s="227"/>
      <c r="N271" s="227"/>
      <c r="O271" s="227"/>
      <c r="P271" s="227"/>
      <c r="Q271" s="227"/>
      <c r="R271" s="227"/>
      <c r="S271" s="227"/>
      <c r="T271" s="227"/>
      <c r="U271" s="227"/>
    </row>
    <row r="272" spans="1:21" ht="42.75" customHeight="1">
      <c r="A272" s="112"/>
      <c r="B272" s="112"/>
      <c r="C272" s="229" t="s">
        <v>157</v>
      </c>
      <c r="D272" s="229"/>
      <c r="E272" s="229"/>
      <c r="F272" s="229"/>
      <c r="G272" s="229"/>
      <c r="H272" s="229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</row>
    <row r="273" spans="1:21" ht="42.75" customHeight="1" thickBot="1">
      <c r="A273" s="128"/>
      <c r="B273" s="128"/>
      <c r="C273" s="225" t="str">
        <f>C239</f>
        <v>طی اردیبهشت ماه</v>
      </c>
      <c r="D273" s="225"/>
      <c r="E273" s="225"/>
      <c r="F273" s="225"/>
      <c r="G273" s="225"/>
      <c r="H273" s="225"/>
      <c r="I273" s="225"/>
      <c r="J273" s="225"/>
      <c r="K273" s="225"/>
      <c r="L273" s="122"/>
      <c r="M273" s="225" t="str">
        <f>M239</f>
        <v>از ابتدای سال مالی تا پایان اردیبهشت ماه</v>
      </c>
      <c r="N273" s="225"/>
      <c r="O273" s="225"/>
      <c r="P273" s="225"/>
      <c r="Q273" s="225"/>
      <c r="R273" s="225"/>
      <c r="S273" s="225"/>
      <c r="T273" s="225"/>
      <c r="U273" s="225"/>
    </row>
    <row r="274" spans="1:21" ht="42.75" customHeight="1">
      <c r="A274" s="226" t="s">
        <v>189</v>
      </c>
      <c r="B274" s="119"/>
      <c r="C274" s="223" t="s">
        <v>88</v>
      </c>
      <c r="D274" s="124"/>
      <c r="E274" s="223" t="s">
        <v>148</v>
      </c>
      <c r="F274" s="124"/>
      <c r="G274" s="223" t="s">
        <v>149</v>
      </c>
      <c r="H274" s="124"/>
      <c r="I274" s="223" t="s">
        <v>30</v>
      </c>
      <c r="J274" s="223"/>
      <c r="K274" s="223"/>
      <c r="L274" s="124"/>
      <c r="M274" s="223" t="s">
        <v>88</v>
      </c>
      <c r="N274" s="123"/>
      <c r="O274" s="223" t="s">
        <v>148</v>
      </c>
      <c r="P274" s="123"/>
      <c r="Q274" s="223" t="s">
        <v>149</v>
      </c>
      <c r="R274" s="123"/>
      <c r="S274" s="223" t="s">
        <v>30</v>
      </c>
      <c r="T274" s="223"/>
      <c r="U274" s="223"/>
    </row>
    <row r="275" spans="1:21" ht="42.75" customHeight="1" thickBot="1">
      <c r="A275" s="226"/>
      <c r="B275" s="119"/>
      <c r="C275" s="224"/>
      <c r="D275" s="124"/>
      <c r="E275" s="224"/>
      <c r="F275" s="124"/>
      <c r="G275" s="224"/>
      <c r="H275" s="124"/>
      <c r="I275" s="225"/>
      <c r="J275" s="225"/>
      <c r="K275" s="225"/>
      <c r="L275" s="124"/>
      <c r="M275" s="224"/>
      <c r="N275" s="124"/>
      <c r="O275" s="224"/>
      <c r="P275" s="124"/>
      <c r="Q275" s="224"/>
      <c r="R275" s="124"/>
      <c r="S275" s="225"/>
      <c r="T275" s="225"/>
      <c r="U275" s="225"/>
    </row>
    <row r="276" spans="1:21" ht="42.75" customHeight="1" thickBot="1">
      <c r="A276" s="228"/>
      <c r="B276" s="130"/>
      <c r="C276" s="121" t="s">
        <v>190</v>
      </c>
      <c r="D276" s="124"/>
      <c r="E276" s="121" t="s">
        <v>191</v>
      </c>
      <c r="F276" s="124"/>
      <c r="G276" s="121" t="s">
        <v>192</v>
      </c>
      <c r="H276" s="122"/>
      <c r="I276" s="125" t="s">
        <v>77</v>
      </c>
      <c r="J276" s="124"/>
      <c r="K276" s="126" t="s">
        <v>150</v>
      </c>
      <c r="L276" s="124"/>
      <c r="M276" s="121" t="s">
        <v>190</v>
      </c>
      <c r="N276" s="124"/>
      <c r="O276" s="121" t="s">
        <v>191</v>
      </c>
      <c r="P276" s="124"/>
      <c r="Q276" s="121" t="s">
        <v>192</v>
      </c>
      <c r="R276" s="127"/>
      <c r="S276" s="125" t="s">
        <v>77</v>
      </c>
      <c r="T276" s="125"/>
      <c r="U276" s="126" t="s">
        <v>150</v>
      </c>
    </row>
    <row r="277" spans="1:21" ht="42.75" customHeight="1">
      <c r="A277" s="88" t="s">
        <v>194</v>
      </c>
      <c r="B277" s="88"/>
      <c r="C277" s="89">
        <f>C265</f>
        <v>0</v>
      </c>
      <c r="D277" s="89"/>
      <c r="E277" s="89">
        <f>E265</f>
        <v>-473546359992</v>
      </c>
      <c r="F277" s="89"/>
      <c r="G277" s="89">
        <f>G265</f>
        <v>-35085022879</v>
      </c>
      <c r="H277" s="90"/>
      <c r="I277" s="89">
        <f>I265</f>
        <v>-508631382871</v>
      </c>
      <c r="J277" s="89"/>
      <c r="K277" s="91">
        <f>K265</f>
        <v>100.00000000000001</v>
      </c>
      <c r="L277" s="89"/>
      <c r="M277" s="89">
        <f>M265</f>
        <v>104515584416</v>
      </c>
      <c r="N277" s="89"/>
      <c r="O277" s="89">
        <f>O265</f>
        <v>-1072106652195</v>
      </c>
      <c r="P277" s="89"/>
      <c r="Q277" s="89">
        <f>Q265</f>
        <v>721649107713</v>
      </c>
      <c r="R277" s="90"/>
      <c r="S277" s="89">
        <f>S265</f>
        <v>-245941960066</v>
      </c>
      <c r="T277" s="89"/>
      <c r="U277" s="91">
        <f>U265</f>
        <v>98.396184035696493</v>
      </c>
    </row>
    <row r="278" spans="1:21" ht="42.75" customHeight="1">
      <c r="A278" s="23" t="s">
        <v>302</v>
      </c>
      <c r="B278" s="23"/>
      <c r="C278" s="21">
        <v>0</v>
      </c>
      <c r="D278" s="21"/>
      <c r="E278" s="21">
        <v>0</v>
      </c>
      <c r="F278" s="21"/>
      <c r="G278" s="21">
        <v>0</v>
      </c>
      <c r="H278" s="21"/>
      <c r="I278" s="21">
        <f t="shared" ref="I278:I283" si="34">C278+E278+G278</f>
        <v>0</v>
      </c>
      <c r="J278" s="21"/>
      <c r="K278" s="30">
        <f t="shared" ref="K278:K283" si="35">I278/$I$303*100</f>
        <v>0</v>
      </c>
      <c r="L278" s="21"/>
      <c r="M278" s="21">
        <v>0</v>
      </c>
      <c r="N278" s="21"/>
      <c r="O278" s="93">
        <v>0</v>
      </c>
      <c r="P278" s="21"/>
      <c r="Q278" s="21">
        <v>7882056160</v>
      </c>
      <c r="R278" s="21"/>
      <c r="S278" s="21">
        <f>M278+O278+Q278</f>
        <v>7882056160</v>
      </c>
      <c r="T278" s="21"/>
      <c r="U278" s="30">
        <f t="shared" ref="U278:U283" si="36">S278/$S$303*100</f>
        <v>-3.1534442040346859</v>
      </c>
    </row>
    <row r="279" spans="1:21" ht="42.75" customHeight="1">
      <c r="A279" s="23" t="s">
        <v>303</v>
      </c>
      <c r="B279" s="23"/>
      <c r="C279" s="21">
        <v>0</v>
      </c>
      <c r="D279" s="21"/>
      <c r="E279" s="21">
        <v>0</v>
      </c>
      <c r="F279" s="21"/>
      <c r="G279" s="21">
        <v>0</v>
      </c>
      <c r="H279" s="21"/>
      <c r="I279" s="21">
        <f t="shared" si="34"/>
        <v>0</v>
      </c>
      <c r="J279" s="21"/>
      <c r="K279" s="30">
        <f t="shared" si="35"/>
        <v>0</v>
      </c>
      <c r="L279" s="21"/>
      <c r="M279" s="21">
        <v>0</v>
      </c>
      <c r="N279" s="21"/>
      <c r="O279" s="93">
        <v>0</v>
      </c>
      <c r="P279" s="21"/>
      <c r="Q279" s="21">
        <v>6357320816</v>
      </c>
      <c r="R279" s="21"/>
      <c r="S279" s="21">
        <f t="shared" ref="S279:S302" si="37">M279+O279+Q279</f>
        <v>6357320816</v>
      </c>
      <c r="T279" s="21"/>
      <c r="U279" s="30">
        <f t="shared" si="36"/>
        <v>-2.5434297946443789</v>
      </c>
    </row>
    <row r="280" spans="1:21" ht="42.75" customHeight="1">
      <c r="A280" s="23" t="s">
        <v>304</v>
      </c>
      <c r="B280" s="23"/>
      <c r="C280" s="21">
        <v>0</v>
      </c>
      <c r="D280" s="21"/>
      <c r="E280" s="21">
        <v>0</v>
      </c>
      <c r="F280" s="21"/>
      <c r="G280" s="21">
        <v>0</v>
      </c>
      <c r="H280" s="21"/>
      <c r="I280" s="21">
        <f t="shared" si="34"/>
        <v>0</v>
      </c>
      <c r="J280" s="21"/>
      <c r="K280" s="30">
        <f t="shared" si="35"/>
        <v>0</v>
      </c>
      <c r="L280" s="21"/>
      <c r="M280" s="21">
        <v>0</v>
      </c>
      <c r="N280" s="21"/>
      <c r="O280" s="93">
        <v>0</v>
      </c>
      <c r="P280" s="21"/>
      <c r="Q280" s="21">
        <v>5482409984</v>
      </c>
      <c r="R280" s="21"/>
      <c r="S280" s="21">
        <f t="shared" si="37"/>
        <v>5482409984</v>
      </c>
      <c r="T280" s="21"/>
      <c r="U280" s="30">
        <f t="shared" si="36"/>
        <v>-2.1933964484955784</v>
      </c>
    </row>
    <row r="281" spans="1:21" ht="42.75" customHeight="1">
      <c r="A281" s="23" t="s">
        <v>305</v>
      </c>
      <c r="B281" s="23"/>
      <c r="C281" s="21">
        <v>0</v>
      </c>
      <c r="D281" s="21"/>
      <c r="E281" s="21">
        <v>0</v>
      </c>
      <c r="F281" s="21"/>
      <c r="G281" s="21">
        <v>0</v>
      </c>
      <c r="H281" s="21"/>
      <c r="I281" s="21">
        <f t="shared" si="34"/>
        <v>0</v>
      </c>
      <c r="J281" s="21"/>
      <c r="K281" s="30">
        <f t="shared" si="35"/>
        <v>0</v>
      </c>
      <c r="L281" s="21"/>
      <c r="M281" s="21">
        <v>0</v>
      </c>
      <c r="N281" s="21"/>
      <c r="O281" s="93">
        <v>0</v>
      </c>
      <c r="P281" s="21"/>
      <c r="Q281" s="21">
        <v>4642859766</v>
      </c>
      <c r="R281" s="21"/>
      <c r="S281" s="21">
        <f t="shared" si="37"/>
        <v>4642859766</v>
      </c>
      <c r="T281" s="21"/>
      <c r="U281" s="30">
        <f t="shared" si="36"/>
        <v>-1.8575101372074643</v>
      </c>
    </row>
    <row r="282" spans="1:21" ht="42.75" customHeight="1">
      <c r="A282" s="23" t="s">
        <v>103</v>
      </c>
      <c r="B282" s="23"/>
      <c r="C282" s="21">
        <v>0</v>
      </c>
      <c r="D282" s="21"/>
      <c r="E282" s="93">
        <v>0</v>
      </c>
      <c r="F282" s="21"/>
      <c r="G282" s="21">
        <v>0</v>
      </c>
      <c r="H282" s="21"/>
      <c r="I282" s="21">
        <f t="shared" si="34"/>
        <v>0</v>
      </c>
      <c r="J282" s="21"/>
      <c r="K282" s="30">
        <f t="shared" si="35"/>
        <v>0</v>
      </c>
      <c r="L282" s="21"/>
      <c r="M282" s="21">
        <v>0</v>
      </c>
      <c r="N282" s="21"/>
      <c r="O282" s="93">
        <v>0</v>
      </c>
      <c r="P282" s="21"/>
      <c r="Q282" s="21">
        <v>-11486138301</v>
      </c>
      <c r="R282" s="21"/>
      <c r="S282" s="21">
        <f t="shared" si="37"/>
        <v>-11486138301</v>
      </c>
      <c r="T282" s="21"/>
      <c r="U282" s="30">
        <f t="shared" si="36"/>
        <v>4.5953613520091015</v>
      </c>
    </row>
    <row r="283" spans="1:21" ht="42.75" customHeight="1">
      <c r="A283" s="23" t="s">
        <v>96</v>
      </c>
      <c r="B283" s="23"/>
      <c r="C283" s="21">
        <v>0</v>
      </c>
      <c r="D283" s="21"/>
      <c r="E283" s="93">
        <v>0</v>
      </c>
      <c r="F283" s="21"/>
      <c r="G283" s="21">
        <v>0</v>
      </c>
      <c r="H283" s="21"/>
      <c r="I283" s="21">
        <f t="shared" si="34"/>
        <v>0</v>
      </c>
      <c r="J283" s="21"/>
      <c r="K283" s="30">
        <f t="shared" si="35"/>
        <v>0</v>
      </c>
      <c r="L283" s="21"/>
      <c r="M283" s="21">
        <v>0</v>
      </c>
      <c r="N283" s="21"/>
      <c r="O283" s="93">
        <v>0</v>
      </c>
      <c r="P283" s="21"/>
      <c r="Q283" s="21">
        <v>-39299682079</v>
      </c>
      <c r="R283" s="21"/>
      <c r="S283" s="21">
        <f t="shared" si="37"/>
        <v>-39299682079</v>
      </c>
      <c r="T283" s="21"/>
      <c r="U283" s="30">
        <f t="shared" si="36"/>
        <v>15.722972807697982</v>
      </c>
    </row>
    <row r="284" spans="1:21" ht="42.75" customHeight="1">
      <c r="A284" s="23" t="s">
        <v>343</v>
      </c>
      <c r="B284" s="23"/>
      <c r="C284" s="21">
        <v>0</v>
      </c>
      <c r="D284" s="21"/>
      <c r="E284" s="93">
        <v>0</v>
      </c>
      <c r="F284" s="21"/>
      <c r="G284" s="21">
        <v>0</v>
      </c>
      <c r="H284" s="21"/>
      <c r="I284" s="21">
        <v>0</v>
      </c>
      <c r="J284" s="21"/>
      <c r="K284" s="30">
        <f t="shared" ref="K284:K302" si="38">I284/$I$303*100</f>
        <v>0</v>
      </c>
      <c r="L284" s="21"/>
      <c r="M284" s="21">
        <v>0</v>
      </c>
      <c r="N284" s="21"/>
      <c r="O284" s="93">
        <v>0</v>
      </c>
      <c r="P284" s="21"/>
      <c r="Q284" s="21">
        <v>6433388389</v>
      </c>
      <c r="R284" s="21"/>
      <c r="S284" s="21">
        <f t="shared" si="37"/>
        <v>6433388389</v>
      </c>
      <c r="T284" s="21"/>
      <c r="U284" s="30">
        <f t="shared" ref="U284:U302" si="39">S284/$S$303*100</f>
        <v>-2.5738628240877817</v>
      </c>
    </row>
    <row r="285" spans="1:21" ht="42.75" customHeight="1">
      <c r="A285" s="23" t="s">
        <v>344</v>
      </c>
      <c r="B285" s="23"/>
      <c r="C285" s="21">
        <v>0</v>
      </c>
      <c r="D285" s="21"/>
      <c r="E285" s="93">
        <v>0</v>
      </c>
      <c r="F285" s="21"/>
      <c r="G285" s="21">
        <v>0</v>
      </c>
      <c r="H285" s="21"/>
      <c r="I285" s="21">
        <v>0</v>
      </c>
      <c r="J285" s="21"/>
      <c r="K285" s="30">
        <f t="shared" si="38"/>
        <v>0</v>
      </c>
      <c r="L285" s="21"/>
      <c r="M285" s="21">
        <v>0</v>
      </c>
      <c r="N285" s="21"/>
      <c r="O285" s="93">
        <v>0</v>
      </c>
      <c r="P285" s="21"/>
      <c r="Q285" s="21">
        <v>4938486224</v>
      </c>
      <c r="R285" s="21"/>
      <c r="S285" s="21">
        <f t="shared" si="37"/>
        <v>4938486224</v>
      </c>
      <c r="T285" s="21"/>
      <c r="U285" s="30">
        <f t="shared" si="39"/>
        <v>-1.9757840395516721</v>
      </c>
    </row>
    <row r="286" spans="1:21" ht="42.75" customHeight="1">
      <c r="A286" s="23" t="s">
        <v>345</v>
      </c>
      <c r="B286" s="23"/>
      <c r="C286" s="21">
        <v>0</v>
      </c>
      <c r="D286" s="21"/>
      <c r="E286" s="93">
        <v>0</v>
      </c>
      <c r="F286" s="21"/>
      <c r="G286" s="21">
        <v>0</v>
      </c>
      <c r="H286" s="21"/>
      <c r="I286" s="21">
        <v>0</v>
      </c>
      <c r="J286" s="21"/>
      <c r="K286" s="30">
        <f t="shared" si="38"/>
        <v>0</v>
      </c>
      <c r="L286" s="21"/>
      <c r="M286" s="21">
        <v>0</v>
      </c>
      <c r="N286" s="21"/>
      <c r="O286" s="93">
        <v>0</v>
      </c>
      <c r="P286" s="21"/>
      <c r="Q286" s="21">
        <v>4329472443</v>
      </c>
      <c r="R286" s="21"/>
      <c r="S286" s="21">
        <f t="shared" si="37"/>
        <v>4329472443</v>
      </c>
      <c r="T286" s="21"/>
      <c r="U286" s="30">
        <f t="shared" si="39"/>
        <v>-1.7321304878784627</v>
      </c>
    </row>
    <row r="287" spans="1:21" ht="42.75" customHeight="1">
      <c r="A287" s="23" t="s">
        <v>346</v>
      </c>
      <c r="B287" s="23"/>
      <c r="C287" s="21">
        <v>0</v>
      </c>
      <c r="D287" s="21"/>
      <c r="E287" s="93">
        <v>0</v>
      </c>
      <c r="F287" s="21"/>
      <c r="G287" s="21">
        <v>0</v>
      </c>
      <c r="H287" s="21"/>
      <c r="I287" s="21">
        <v>0</v>
      </c>
      <c r="J287" s="21"/>
      <c r="K287" s="30">
        <f t="shared" si="38"/>
        <v>0</v>
      </c>
      <c r="L287" s="21"/>
      <c r="M287" s="21">
        <v>0</v>
      </c>
      <c r="N287" s="21"/>
      <c r="O287" s="93">
        <v>0</v>
      </c>
      <c r="P287" s="21"/>
      <c r="Q287" s="21">
        <v>3027915850</v>
      </c>
      <c r="R287" s="21"/>
      <c r="S287" s="21">
        <f t="shared" si="37"/>
        <v>3027915850</v>
      </c>
      <c r="T287" s="21"/>
      <c r="U287" s="30">
        <f t="shared" si="39"/>
        <v>-1.2114051833255728</v>
      </c>
    </row>
    <row r="288" spans="1:21" ht="42.75" customHeight="1">
      <c r="A288" s="23" t="s">
        <v>347</v>
      </c>
      <c r="B288" s="23"/>
      <c r="C288" s="21">
        <v>0</v>
      </c>
      <c r="D288" s="21"/>
      <c r="E288" s="93">
        <v>0</v>
      </c>
      <c r="F288" s="21"/>
      <c r="G288" s="21">
        <v>0</v>
      </c>
      <c r="H288" s="21"/>
      <c r="I288" s="21">
        <v>0</v>
      </c>
      <c r="J288" s="21"/>
      <c r="K288" s="30">
        <f t="shared" si="38"/>
        <v>0</v>
      </c>
      <c r="L288" s="21"/>
      <c r="M288" s="21">
        <v>0</v>
      </c>
      <c r="N288" s="21"/>
      <c r="O288" s="93">
        <v>0</v>
      </c>
      <c r="P288" s="21"/>
      <c r="Q288" s="21">
        <v>2691639667</v>
      </c>
      <c r="R288" s="21"/>
      <c r="S288" s="21">
        <f t="shared" si="37"/>
        <v>2691639667</v>
      </c>
      <c r="T288" s="21"/>
      <c r="U288" s="30">
        <f t="shared" si="39"/>
        <v>-1.076868184513291</v>
      </c>
    </row>
    <row r="289" spans="1:23" ht="42.75" customHeight="1">
      <c r="A289" s="23" t="s">
        <v>348</v>
      </c>
      <c r="B289" s="23"/>
      <c r="C289" s="21">
        <v>0</v>
      </c>
      <c r="D289" s="21"/>
      <c r="E289" s="93">
        <v>0</v>
      </c>
      <c r="F289" s="21"/>
      <c r="G289" s="21">
        <v>0</v>
      </c>
      <c r="H289" s="21"/>
      <c r="I289" s="21">
        <v>0</v>
      </c>
      <c r="J289" s="21"/>
      <c r="K289" s="30">
        <f t="shared" si="38"/>
        <v>0</v>
      </c>
      <c r="L289" s="21"/>
      <c r="M289" s="21">
        <v>0</v>
      </c>
      <c r="N289" s="21"/>
      <c r="O289" s="93">
        <v>0</v>
      </c>
      <c r="P289" s="21"/>
      <c r="Q289" s="21">
        <v>1191395423</v>
      </c>
      <c r="R289" s="21"/>
      <c r="S289" s="21">
        <f t="shared" si="37"/>
        <v>1191395423</v>
      </c>
      <c r="T289" s="21"/>
      <c r="U289" s="30">
        <f t="shared" si="39"/>
        <v>-0.47665214699165548</v>
      </c>
    </row>
    <row r="290" spans="1:23" ht="42.75" customHeight="1">
      <c r="A290" s="23" t="s">
        <v>349</v>
      </c>
      <c r="B290" s="23"/>
      <c r="C290" s="21">
        <v>0</v>
      </c>
      <c r="D290" s="21"/>
      <c r="E290" s="93">
        <v>0</v>
      </c>
      <c r="F290" s="21"/>
      <c r="G290" s="21">
        <v>0</v>
      </c>
      <c r="H290" s="21"/>
      <c r="I290" s="21">
        <v>0</v>
      </c>
      <c r="J290" s="21"/>
      <c r="K290" s="30">
        <f t="shared" si="38"/>
        <v>0</v>
      </c>
      <c r="L290" s="21"/>
      <c r="M290" s="21">
        <v>0</v>
      </c>
      <c r="N290" s="21"/>
      <c r="O290" s="93">
        <v>0</v>
      </c>
      <c r="P290" s="21"/>
      <c r="Q290" s="21">
        <v>727537755</v>
      </c>
      <c r="R290" s="21"/>
      <c r="S290" s="21">
        <f t="shared" si="37"/>
        <v>727537755</v>
      </c>
      <c r="T290" s="21"/>
      <c r="U290" s="30">
        <f t="shared" si="39"/>
        <v>-0.29107249049607853</v>
      </c>
    </row>
    <row r="291" spans="1:23" ht="42.75" customHeight="1">
      <c r="A291" s="23" t="s">
        <v>350</v>
      </c>
      <c r="B291" s="23"/>
      <c r="C291" s="21">
        <v>0</v>
      </c>
      <c r="D291" s="21"/>
      <c r="E291" s="93">
        <v>0</v>
      </c>
      <c r="F291" s="21"/>
      <c r="G291" s="21">
        <v>0</v>
      </c>
      <c r="H291" s="21"/>
      <c r="I291" s="21">
        <v>0</v>
      </c>
      <c r="J291" s="21"/>
      <c r="K291" s="30">
        <f t="shared" si="38"/>
        <v>0</v>
      </c>
      <c r="L291" s="21"/>
      <c r="M291" s="21">
        <v>0</v>
      </c>
      <c r="N291" s="21"/>
      <c r="O291" s="93">
        <v>0</v>
      </c>
      <c r="P291" s="21"/>
      <c r="Q291" s="21">
        <v>648249613</v>
      </c>
      <c r="R291" s="21"/>
      <c r="S291" s="21">
        <f t="shared" si="37"/>
        <v>648249613</v>
      </c>
      <c r="T291" s="21"/>
      <c r="U291" s="30">
        <f t="shared" si="39"/>
        <v>-0.2593509794127854</v>
      </c>
    </row>
    <row r="292" spans="1:23" ht="42.75" customHeight="1">
      <c r="A292" s="23" t="s">
        <v>351</v>
      </c>
      <c r="B292" s="23"/>
      <c r="C292" s="21">
        <v>0</v>
      </c>
      <c r="D292" s="21"/>
      <c r="E292" s="93">
        <v>0</v>
      </c>
      <c r="F292" s="21"/>
      <c r="G292" s="21">
        <v>0</v>
      </c>
      <c r="H292" s="21"/>
      <c r="I292" s="21">
        <v>0</v>
      </c>
      <c r="J292" s="21"/>
      <c r="K292" s="30">
        <f t="shared" si="38"/>
        <v>0</v>
      </c>
      <c r="L292" s="21"/>
      <c r="M292" s="21">
        <v>0</v>
      </c>
      <c r="N292" s="21"/>
      <c r="O292" s="93">
        <v>0</v>
      </c>
      <c r="P292" s="21"/>
      <c r="Q292" s="21">
        <v>263997217</v>
      </c>
      <c r="R292" s="21"/>
      <c r="S292" s="21">
        <f t="shared" si="37"/>
        <v>263997217</v>
      </c>
      <c r="T292" s="21"/>
      <c r="U292" s="30">
        <f t="shared" si="39"/>
        <v>-0.10561971101585468</v>
      </c>
    </row>
    <row r="293" spans="1:23" ht="42.75" customHeight="1">
      <c r="A293" s="23" t="s">
        <v>352</v>
      </c>
      <c r="B293" s="23"/>
      <c r="C293" s="21">
        <v>0</v>
      </c>
      <c r="D293" s="21"/>
      <c r="E293" s="93">
        <v>0</v>
      </c>
      <c r="F293" s="21"/>
      <c r="G293" s="21">
        <v>0</v>
      </c>
      <c r="H293" s="21"/>
      <c r="I293" s="21">
        <v>0</v>
      </c>
      <c r="J293" s="21"/>
      <c r="K293" s="30">
        <f t="shared" si="38"/>
        <v>0</v>
      </c>
      <c r="L293" s="21"/>
      <c r="M293" s="21">
        <v>0</v>
      </c>
      <c r="N293" s="21"/>
      <c r="O293" s="93">
        <v>0</v>
      </c>
      <c r="P293" s="21"/>
      <c r="Q293" s="21">
        <v>240515000</v>
      </c>
      <c r="R293" s="21"/>
      <c r="S293" s="21">
        <f t="shared" si="37"/>
        <v>240515000</v>
      </c>
      <c r="T293" s="21"/>
      <c r="U293" s="30">
        <f t="shared" si="39"/>
        <v>-9.6224971928315028E-2</v>
      </c>
    </row>
    <row r="294" spans="1:23" ht="42.75" customHeight="1">
      <c r="A294" s="23" t="s">
        <v>353</v>
      </c>
      <c r="B294" s="23"/>
      <c r="C294" s="21">
        <v>0</v>
      </c>
      <c r="D294" s="21"/>
      <c r="E294" s="93">
        <v>0</v>
      </c>
      <c r="F294" s="21"/>
      <c r="G294" s="21">
        <v>0</v>
      </c>
      <c r="H294" s="21"/>
      <c r="I294" s="21">
        <v>0</v>
      </c>
      <c r="J294" s="21"/>
      <c r="K294" s="30">
        <f t="shared" si="38"/>
        <v>0</v>
      </c>
      <c r="L294" s="21"/>
      <c r="M294" s="21">
        <v>0</v>
      </c>
      <c r="N294" s="21"/>
      <c r="O294" s="93">
        <v>0</v>
      </c>
      <c r="P294" s="21"/>
      <c r="Q294" s="21">
        <v>597011141</v>
      </c>
      <c r="R294" s="21"/>
      <c r="S294" s="21">
        <f t="shared" si="37"/>
        <v>597011141</v>
      </c>
      <c r="T294" s="21"/>
      <c r="U294" s="30">
        <f t="shared" si="39"/>
        <v>-0.23885154889972068</v>
      </c>
    </row>
    <row r="295" spans="1:23" ht="42.75" customHeight="1">
      <c r="A295" s="23" t="s">
        <v>354</v>
      </c>
      <c r="B295" s="23"/>
      <c r="C295" s="21">
        <v>0</v>
      </c>
      <c r="D295" s="21"/>
      <c r="E295" s="93">
        <v>0</v>
      </c>
      <c r="F295" s="21"/>
      <c r="G295" s="21">
        <v>0</v>
      </c>
      <c r="H295" s="21"/>
      <c r="I295" s="21">
        <v>0</v>
      </c>
      <c r="J295" s="21"/>
      <c r="K295" s="30">
        <f t="shared" si="38"/>
        <v>0</v>
      </c>
      <c r="L295" s="21"/>
      <c r="M295" s="21">
        <v>0</v>
      </c>
      <c r="N295" s="21"/>
      <c r="O295" s="93">
        <v>0</v>
      </c>
      <c r="P295" s="21"/>
      <c r="Q295" s="21">
        <v>2499833</v>
      </c>
      <c r="R295" s="21"/>
      <c r="S295" s="21">
        <f t="shared" si="37"/>
        <v>2499833</v>
      </c>
      <c r="T295" s="21"/>
      <c r="U295" s="30">
        <f t="shared" si="39"/>
        <v>-1.0001303879195707E-3</v>
      </c>
    </row>
    <row r="296" spans="1:23" ht="42.75" customHeight="1">
      <c r="A296" s="23" t="s">
        <v>355</v>
      </c>
      <c r="B296" s="23"/>
      <c r="C296" s="21">
        <v>0</v>
      </c>
      <c r="D296" s="21"/>
      <c r="E296" s="93">
        <v>0</v>
      </c>
      <c r="F296" s="21"/>
      <c r="G296" s="21">
        <v>0</v>
      </c>
      <c r="H296" s="21"/>
      <c r="I296" s="21">
        <v>0</v>
      </c>
      <c r="J296" s="21"/>
      <c r="K296" s="30">
        <f t="shared" si="38"/>
        <v>0</v>
      </c>
      <c r="L296" s="21"/>
      <c r="M296" s="21">
        <v>0</v>
      </c>
      <c r="N296" s="21"/>
      <c r="O296" s="93">
        <v>0</v>
      </c>
      <c r="P296" s="21"/>
      <c r="Q296" s="21">
        <v>39365814</v>
      </c>
      <c r="R296" s="21"/>
      <c r="S296" s="21">
        <f t="shared" si="37"/>
        <v>39365814</v>
      </c>
      <c r="T296" s="21"/>
      <c r="U296" s="30">
        <f t="shared" si="39"/>
        <v>-1.574943079261281E-2</v>
      </c>
    </row>
    <row r="297" spans="1:23" ht="42.75" customHeight="1">
      <c r="A297" s="23" t="s">
        <v>356</v>
      </c>
      <c r="B297" s="23"/>
      <c r="C297" s="21">
        <v>0</v>
      </c>
      <c r="D297" s="21"/>
      <c r="E297" s="93">
        <v>0</v>
      </c>
      <c r="F297" s="21"/>
      <c r="G297" s="21">
        <v>0</v>
      </c>
      <c r="H297" s="21"/>
      <c r="I297" s="21">
        <v>0</v>
      </c>
      <c r="J297" s="21"/>
      <c r="K297" s="30">
        <f t="shared" si="38"/>
        <v>0</v>
      </c>
      <c r="L297" s="21"/>
      <c r="M297" s="21">
        <v>0</v>
      </c>
      <c r="N297" s="21"/>
      <c r="O297" s="93">
        <v>0</v>
      </c>
      <c r="P297" s="21"/>
      <c r="Q297" s="21">
        <v>21433036</v>
      </c>
      <c r="R297" s="21"/>
      <c r="S297" s="21">
        <f t="shared" si="37"/>
        <v>21433036</v>
      </c>
      <c r="T297" s="21"/>
      <c r="U297" s="30">
        <f t="shared" si="39"/>
        <v>-8.5749050472468044E-3</v>
      </c>
    </row>
    <row r="298" spans="1:23" ht="42.75" customHeight="1">
      <c r="A298" s="23" t="s">
        <v>357</v>
      </c>
      <c r="B298" s="23"/>
      <c r="C298" s="21">
        <v>0</v>
      </c>
      <c r="D298" s="21"/>
      <c r="E298" s="93">
        <v>0</v>
      </c>
      <c r="F298" s="21"/>
      <c r="G298" s="21">
        <v>0</v>
      </c>
      <c r="H298" s="21"/>
      <c r="I298" s="21">
        <v>0</v>
      </c>
      <c r="J298" s="21"/>
      <c r="K298" s="30">
        <f t="shared" si="38"/>
        <v>0</v>
      </c>
      <c r="L298" s="21"/>
      <c r="M298" s="21">
        <v>0</v>
      </c>
      <c r="N298" s="21"/>
      <c r="O298" s="93">
        <v>0</v>
      </c>
      <c r="P298" s="21"/>
      <c r="Q298" s="21">
        <v>-85299131</v>
      </c>
      <c r="R298" s="21"/>
      <c r="S298" s="21">
        <f t="shared" si="37"/>
        <v>-85299131</v>
      </c>
      <c r="T298" s="21"/>
      <c r="U298" s="30">
        <f t="shared" si="39"/>
        <v>3.4126380832732534E-2</v>
      </c>
    </row>
    <row r="299" spans="1:23" ht="42.75" customHeight="1">
      <c r="A299" s="23" t="s">
        <v>358</v>
      </c>
      <c r="B299" s="23"/>
      <c r="C299" s="21">
        <v>0</v>
      </c>
      <c r="D299" s="21"/>
      <c r="E299" s="93">
        <v>0</v>
      </c>
      <c r="F299" s="21"/>
      <c r="G299" s="21">
        <v>0</v>
      </c>
      <c r="H299" s="21"/>
      <c r="I299" s="21">
        <v>0</v>
      </c>
      <c r="J299" s="21"/>
      <c r="K299" s="30">
        <f t="shared" si="38"/>
        <v>0</v>
      </c>
      <c r="L299" s="21"/>
      <c r="M299" s="21">
        <v>0</v>
      </c>
      <c r="N299" s="21"/>
      <c r="O299" s="93">
        <v>0</v>
      </c>
      <c r="P299" s="21"/>
      <c r="Q299" s="21">
        <v>-261057569</v>
      </c>
      <c r="R299" s="21"/>
      <c r="S299" s="21">
        <f t="shared" si="37"/>
        <v>-261057569</v>
      </c>
      <c r="T299" s="21"/>
      <c r="U299" s="30">
        <f t="shared" si="39"/>
        <v>0.10444361993513569</v>
      </c>
    </row>
    <row r="300" spans="1:23" ht="42.75" customHeight="1">
      <c r="A300" s="23" t="s">
        <v>359</v>
      </c>
      <c r="B300" s="23"/>
      <c r="C300" s="21">
        <v>0</v>
      </c>
      <c r="D300" s="21"/>
      <c r="E300" s="93">
        <v>0</v>
      </c>
      <c r="F300" s="21"/>
      <c r="G300" s="21">
        <v>0</v>
      </c>
      <c r="H300" s="21"/>
      <c r="I300" s="21">
        <v>0</v>
      </c>
      <c r="J300" s="21"/>
      <c r="K300" s="30">
        <f t="shared" si="38"/>
        <v>0</v>
      </c>
      <c r="L300" s="21"/>
      <c r="M300" s="21">
        <v>0</v>
      </c>
      <c r="N300" s="21"/>
      <c r="O300" s="93">
        <v>0</v>
      </c>
      <c r="P300" s="21"/>
      <c r="Q300" s="21">
        <v>-251817210</v>
      </c>
      <c r="R300" s="21"/>
      <c r="S300" s="21">
        <f t="shared" si="37"/>
        <v>-251817210</v>
      </c>
      <c r="T300" s="21"/>
      <c r="U300" s="30">
        <f t="shared" si="39"/>
        <v>0.10074674745157935</v>
      </c>
    </row>
    <row r="301" spans="1:23" ht="42.75" customHeight="1">
      <c r="A301" s="23" t="s">
        <v>360</v>
      </c>
      <c r="B301" s="23"/>
      <c r="C301" s="21">
        <v>0</v>
      </c>
      <c r="D301" s="21"/>
      <c r="E301" s="93">
        <v>0</v>
      </c>
      <c r="F301" s="21"/>
      <c r="G301" s="21">
        <v>0</v>
      </c>
      <c r="H301" s="21"/>
      <c r="I301" s="21">
        <v>0</v>
      </c>
      <c r="J301" s="21"/>
      <c r="K301" s="30">
        <f t="shared" si="38"/>
        <v>0</v>
      </c>
      <c r="L301" s="21"/>
      <c r="M301" s="21">
        <v>0</v>
      </c>
      <c r="N301" s="21"/>
      <c r="O301" s="93">
        <v>0</v>
      </c>
      <c r="P301" s="21"/>
      <c r="Q301" s="21">
        <v>-1199588000</v>
      </c>
      <c r="R301" s="21"/>
      <c r="S301" s="21">
        <f t="shared" si="37"/>
        <v>-1199588000</v>
      </c>
      <c r="T301" s="21"/>
      <c r="U301" s="30">
        <f t="shared" si="39"/>
        <v>0.47992982402570966</v>
      </c>
    </row>
    <row r="302" spans="1:23" ht="42.75" customHeight="1" thickBot="1">
      <c r="A302" s="23" t="s">
        <v>361</v>
      </c>
      <c r="B302" s="23"/>
      <c r="C302" s="21">
        <v>0</v>
      </c>
      <c r="D302" s="21"/>
      <c r="E302" s="93">
        <v>0</v>
      </c>
      <c r="F302" s="21"/>
      <c r="G302" s="21">
        <v>0</v>
      </c>
      <c r="H302" s="21"/>
      <c r="I302" s="21">
        <v>0</v>
      </c>
      <c r="J302" s="21"/>
      <c r="K302" s="30">
        <f t="shared" si="38"/>
        <v>0</v>
      </c>
      <c r="L302" s="21"/>
      <c r="M302" s="21">
        <v>0</v>
      </c>
      <c r="N302" s="21"/>
      <c r="O302" s="93">
        <v>0</v>
      </c>
      <c r="P302" s="21"/>
      <c r="Q302" s="21">
        <v>-942721222</v>
      </c>
      <c r="R302" s="21"/>
      <c r="S302" s="21">
        <f t="shared" si="37"/>
        <v>-942721222</v>
      </c>
      <c r="T302" s="21"/>
      <c r="U302" s="30">
        <f t="shared" si="39"/>
        <v>0.37716285106199959</v>
      </c>
    </row>
    <row r="303" spans="1:23" ht="42.75" customHeight="1" thickBot="1">
      <c r="A303" s="74"/>
      <c r="B303" s="74"/>
      <c r="C303" s="26">
        <f>SUM(C277:C302)</f>
        <v>0</v>
      </c>
      <c r="D303" s="27"/>
      <c r="E303" s="26">
        <f>SUM(E277:E302)</f>
        <v>-473546359992</v>
      </c>
      <c r="F303" s="27"/>
      <c r="G303" s="26">
        <f>SUM(G277:G302)</f>
        <v>-35085022879</v>
      </c>
      <c r="H303" s="27"/>
      <c r="I303" s="26">
        <f>SUM(I277:I302)</f>
        <v>-508631382871</v>
      </c>
      <c r="J303" s="27"/>
      <c r="K303" s="26">
        <f>SUM(K11:K302)</f>
        <v>1935.8912443065472</v>
      </c>
      <c r="L303" s="27"/>
      <c r="M303" s="26">
        <f>SUM(M277:M302)</f>
        <v>104515584416</v>
      </c>
      <c r="N303" s="27"/>
      <c r="O303" s="26">
        <f>SUM(O277:O302)</f>
        <v>-1072106652195</v>
      </c>
      <c r="P303" s="27"/>
      <c r="Q303" s="26">
        <f>SUM(Q277:Q302)</f>
        <v>717640358332</v>
      </c>
      <c r="R303" s="27"/>
      <c r="S303" s="26">
        <f>SUM(S277:S302)</f>
        <v>-249950709447</v>
      </c>
      <c r="T303" s="27"/>
      <c r="U303" s="26">
        <f>SUM(U277:U302)</f>
        <v>99.999999999999687</v>
      </c>
      <c r="W303" s="102"/>
    </row>
    <row r="304" spans="1:23" ht="24.75" thickTop="1">
      <c r="A304" s="24"/>
      <c r="B304" s="2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ht="23.1" customHeight="1">
      <c r="A305" s="24"/>
      <c r="B305" s="24"/>
      <c r="C305" s="25"/>
      <c r="D305" s="25"/>
      <c r="E305" s="21"/>
      <c r="F305" s="25"/>
      <c r="G305" s="25"/>
      <c r="H305" s="25"/>
      <c r="I305" s="25"/>
      <c r="J305" s="25"/>
      <c r="K305" s="73"/>
      <c r="L305" s="25"/>
      <c r="M305" s="25"/>
      <c r="N305" s="25"/>
      <c r="O305" s="41"/>
      <c r="P305" s="25"/>
      <c r="Q305" s="21"/>
      <c r="R305" s="25"/>
      <c r="S305" s="25"/>
      <c r="T305" s="25"/>
      <c r="U305" s="73"/>
    </row>
    <row r="306" spans="1:21" ht="23.1" customHeight="1">
      <c r="A306" s="23"/>
      <c r="B306" s="23"/>
      <c r="K306" s="58"/>
      <c r="O306" s="112"/>
      <c r="Q306" s="21"/>
      <c r="U306" s="58"/>
    </row>
    <row r="307" spans="1:21" ht="23.1" customHeight="1">
      <c r="A307" s="23"/>
      <c r="B307" s="23"/>
      <c r="K307" s="58"/>
      <c r="O307" s="112"/>
      <c r="Q307" s="112"/>
      <c r="U307" s="58"/>
    </row>
    <row r="308" spans="1:21" ht="42.75">
      <c r="C308" s="95"/>
      <c r="D308" s="95"/>
      <c r="E308" s="112"/>
      <c r="F308" s="95"/>
      <c r="G308" s="95"/>
      <c r="H308" s="95"/>
      <c r="I308" s="95"/>
      <c r="J308" s="95"/>
      <c r="K308" s="95"/>
      <c r="L308" s="95"/>
      <c r="M308" s="95"/>
      <c r="N308" s="95"/>
      <c r="O308" s="112"/>
      <c r="P308" s="95"/>
      <c r="Q308" s="112"/>
      <c r="R308" s="95"/>
      <c r="S308" s="95"/>
      <c r="U308" s="58"/>
    </row>
    <row r="309" spans="1:21" ht="42.75">
      <c r="C309" s="95"/>
      <c r="D309" s="95"/>
      <c r="E309" s="112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U309" s="58"/>
    </row>
    <row r="310" spans="1:21" ht="42.75"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U310" s="58"/>
    </row>
    <row r="311" spans="1:21" ht="42.75"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U311" s="58"/>
    </row>
    <row r="312" spans="1:21" ht="42.75"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U312" s="58"/>
    </row>
    <row r="313" spans="1:21" ht="42.75"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U313" s="58"/>
    </row>
    <row r="314" spans="1:21" ht="42.75"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U314" s="58"/>
    </row>
    <row r="315" spans="1:21" ht="42.75"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R315" s="95"/>
      <c r="S315" s="95"/>
      <c r="U315" s="58"/>
    </row>
    <row r="316" spans="1:21" ht="42.75"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R316" s="95"/>
      <c r="S316" s="95"/>
      <c r="U316" s="58"/>
    </row>
    <row r="317" spans="1:21" ht="42.75"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R317" s="95"/>
      <c r="S317" s="95"/>
      <c r="U317" s="58"/>
    </row>
    <row r="318" spans="1:21" ht="42.75"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R318" s="95"/>
      <c r="S318" s="95"/>
      <c r="U318" s="58"/>
    </row>
    <row r="319" spans="1:21" ht="42.75"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R319" s="95"/>
      <c r="S319" s="95"/>
      <c r="U319" s="58"/>
    </row>
    <row r="320" spans="1:21" ht="42.75"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R320" s="95"/>
      <c r="S320" s="95"/>
      <c r="U320" s="58"/>
    </row>
    <row r="321" spans="1:21" ht="22.5">
      <c r="A321" s="23"/>
      <c r="B321" s="23"/>
      <c r="K321" s="58"/>
      <c r="U321" s="58"/>
    </row>
    <row r="322" spans="1:21" ht="22.5">
      <c r="A322" s="23"/>
      <c r="B322" s="23"/>
      <c r="K322" s="58"/>
      <c r="U322" s="58"/>
    </row>
    <row r="323" spans="1:21" ht="22.5">
      <c r="A323" s="23"/>
      <c r="B323" s="23"/>
      <c r="K323" s="58"/>
      <c r="U323" s="58"/>
    </row>
    <row r="324" spans="1:21" ht="22.5">
      <c r="A324" s="23"/>
      <c r="B324" s="23"/>
      <c r="K324" s="58"/>
      <c r="U324" s="58"/>
    </row>
    <row r="325" spans="1:21" ht="22.5">
      <c r="A325" s="23"/>
      <c r="B325" s="23"/>
      <c r="K325" s="58"/>
      <c r="U325" s="58"/>
    </row>
    <row r="326" spans="1:21" ht="22.5">
      <c r="A326" s="23"/>
      <c r="B326" s="23"/>
      <c r="K326" s="58"/>
      <c r="U326" s="58"/>
    </row>
    <row r="327" spans="1:21" ht="22.5">
      <c r="A327" s="23"/>
      <c r="B327" s="23"/>
      <c r="K327" s="58"/>
      <c r="U327" s="58"/>
    </row>
    <row r="328" spans="1:21" ht="22.5">
      <c r="A328" s="23"/>
      <c r="B328" s="23"/>
      <c r="K328" s="58"/>
      <c r="U328" s="58"/>
    </row>
    <row r="329" spans="1:21" ht="22.5">
      <c r="A329" s="23"/>
      <c r="B329" s="23"/>
      <c r="K329" s="58"/>
      <c r="U329" s="58"/>
    </row>
    <row r="330" spans="1:21" ht="22.5">
      <c r="A330" s="23"/>
      <c r="B330" s="23"/>
      <c r="K330" s="58"/>
      <c r="U330" s="58"/>
    </row>
    <row r="331" spans="1:21" ht="22.5">
      <c r="A331" s="23"/>
      <c r="B331" s="23"/>
      <c r="K331" s="58"/>
      <c r="U331" s="58"/>
    </row>
    <row r="332" spans="1:21" ht="22.5">
      <c r="A332" s="23"/>
      <c r="B332" s="23"/>
      <c r="K332" s="58"/>
      <c r="U332" s="58"/>
    </row>
    <row r="333" spans="1:21" ht="22.5">
      <c r="A333" s="23"/>
      <c r="B333" s="23"/>
      <c r="K333" s="58"/>
      <c r="U333" s="58"/>
    </row>
    <row r="334" spans="1:21" ht="22.5">
      <c r="A334" s="23"/>
      <c r="B334" s="23"/>
      <c r="K334" s="58"/>
      <c r="U334" s="58"/>
    </row>
    <row r="335" spans="1:21" ht="22.5">
      <c r="A335" s="23"/>
      <c r="B335" s="23"/>
      <c r="K335" s="58"/>
      <c r="U335" s="58"/>
    </row>
    <row r="336" spans="1:21" ht="22.5">
      <c r="A336" s="23"/>
      <c r="B336" s="23"/>
      <c r="K336" s="58"/>
      <c r="U336" s="58"/>
    </row>
    <row r="337" spans="1:21" ht="22.5">
      <c r="A337" s="23"/>
      <c r="B337" s="23"/>
      <c r="K337" s="58"/>
      <c r="U337" s="58"/>
    </row>
    <row r="338" spans="1:21" ht="22.5">
      <c r="A338" s="23"/>
      <c r="B338" s="23"/>
      <c r="K338" s="58"/>
      <c r="U338" s="58"/>
    </row>
    <row r="339" spans="1:21" ht="22.5">
      <c r="A339" s="23"/>
      <c r="B339" s="23"/>
      <c r="K339" s="58"/>
      <c r="U339" s="58"/>
    </row>
    <row r="340" spans="1:21" ht="22.5">
      <c r="A340" s="23"/>
      <c r="B340" s="23"/>
      <c r="K340" s="58"/>
      <c r="U340" s="58"/>
    </row>
    <row r="341" spans="1:21" ht="22.5">
      <c r="A341" s="23"/>
      <c r="B341" s="23"/>
      <c r="K341" s="58"/>
      <c r="U341" s="58"/>
    </row>
    <row r="342" spans="1:21" ht="22.5">
      <c r="A342" s="23"/>
      <c r="B342" s="23"/>
      <c r="K342" s="58"/>
      <c r="U342" s="58"/>
    </row>
    <row r="343" spans="1:21" ht="22.5">
      <c r="A343" s="23"/>
      <c r="B343" s="23"/>
      <c r="K343" s="58"/>
      <c r="U343" s="58"/>
    </row>
    <row r="344" spans="1:21" ht="22.5">
      <c r="A344" s="23"/>
      <c r="B344" s="23"/>
      <c r="K344" s="58"/>
      <c r="U344" s="58"/>
    </row>
    <row r="345" spans="1:21" ht="22.5">
      <c r="A345" s="23"/>
      <c r="B345" s="23"/>
      <c r="K345" s="58"/>
      <c r="U345" s="58"/>
    </row>
    <row r="346" spans="1:21" ht="22.5">
      <c r="A346" s="23"/>
      <c r="B346" s="23"/>
    </row>
    <row r="347" spans="1:21" ht="22.5">
      <c r="A347" s="23"/>
      <c r="B347" s="23"/>
    </row>
    <row r="348" spans="1:21" ht="22.5">
      <c r="A348" s="23"/>
      <c r="B348" s="23"/>
    </row>
    <row r="349" spans="1:21" ht="22.5">
      <c r="A349" s="23"/>
      <c r="B349" s="23"/>
    </row>
    <row r="350" spans="1:21" ht="22.5">
      <c r="A350" s="23"/>
      <c r="B350" s="23"/>
    </row>
    <row r="351" spans="1:21" ht="22.5">
      <c r="A351" s="23"/>
      <c r="B351" s="23"/>
    </row>
    <row r="352" spans="1:21" ht="22.5">
      <c r="A352" s="23"/>
      <c r="B352" s="23"/>
    </row>
    <row r="353" spans="1:2" ht="22.5">
      <c r="A353" s="23"/>
      <c r="B353" s="23"/>
    </row>
    <row r="354" spans="1:2" ht="22.5">
      <c r="A354" s="23"/>
      <c r="B354" s="23"/>
    </row>
    <row r="355" spans="1:2" ht="22.5">
      <c r="A355" s="23"/>
      <c r="B355" s="23"/>
    </row>
    <row r="356" spans="1:2" ht="22.5">
      <c r="A356" s="23"/>
      <c r="B356" s="23"/>
    </row>
    <row r="357" spans="1:2" ht="22.5">
      <c r="A357" s="23"/>
      <c r="B357" s="23"/>
    </row>
    <row r="358" spans="1:2" ht="22.5">
      <c r="A358" s="23"/>
      <c r="B358" s="23"/>
    </row>
    <row r="359" spans="1:2" ht="22.5">
      <c r="A359" s="23"/>
      <c r="B359" s="23"/>
    </row>
    <row r="360" spans="1:2" ht="22.5">
      <c r="A360" s="23"/>
      <c r="B360" s="23"/>
    </row>
    <row r="361" spans="1:2" ht="22.5">
      <c r="A361" s="23"/>
      <c r="B361" s="23"/>
    </row>
    <row r="362" spans="1:2" ht="22.5">
      <c r="A362" s="23"/>
      <c r="B362" s="23"/>
    </row>
    <row r="363" spans="1:2" ht="22.5">
      <c r="A363" s="23"/>
      <c r="B363" s="23"/>
    </row>
    <row r="364" spans="1:2" ht="22.5">
      <c r="A364" s="23"/>
      <c r="B364" s="23"/>
    </row>
    <row r="365" spans="1:2" ht="22.5">
      <c r="A365" s="23"/>
      <c r="B365" s="23"/>
    </row>
    <row r="366" spans="1:2" ht="22.5">
      <c r="A366" s="23"/>
      <c r="B366" s="23"/>
    </row>
    <row r="367" spans="1:2" ht="22.5">
      <c r="A367" s="23"/>
      <c r="B367" s="23"/>
    </row>
    <row r="368" spans="1:2" ht="22.5">
      <c r="A368" s="23"/>
      <c r="B368" s="23"/>
    </row>
    <row r="369" spans="1:2" ht="22.5">
      <c r="A369" s="23"/>
      <c r="B369" s="23"/>
    </row>
    <row r="370" spans="1:2" ht="22.5">
      <c r="A370" s="23"/>
      <c r="B370" s="23"/>
    </row>
    <row r="371" spans="1:2" ht="22.5">
      <c r="A371" s="23"/>
      <c r="B371" s="23"/>
    </row>
    <row r="372" spans="1:2" ht="22.5">
      <c r="A372" s="23"/>
      <c r="B372" s="23"/>
    </row>
    <row r="373" spans="1:2" ht="22.5">
      <c r="A373" s="23"/>
      <c r="B373" s="23"/>
    </row>
    <row r="374" spans="1:2" ht="22.5">
      <c r="A374" s="23"/>
      <c r="B374" s="23"/>
    </row>
    <row r="375" spans="1:2" ht="22.5">
      <c r="A375" s="23"/>
      <c r="B375" s="23"/>
    </row>
    <row r="376" spans="1:2" ht="22.5">
      <c r="A376" s="23"/>
      <c r="B376" s="23"/>
    </row>
    <row r="377" spans="1:2" ht="22.5">
      <c r="A377" s="23"/>
      <c r="B377" s="23"/>
    </row>
    <row r="378" spans="1:2" ht="22.5">
      <c r="A378" s="23"/>
      <c r="B378" s="23"/>
    </row>
    <row r="379" spans="1:2" ht="22.5">
      <c r="A379" s="23"/>
      <c r="B379" s="23"/>
    </row>
    <row r="380" spans="1:2" ht="22.5">
      <c r="A380" s="23"/>
      <c r="B380" s="23"/>
    </row>
    <row r="381" spans="1:2" ht="22.5">
      <c r="A381" s="23"/>
      <c r="B381" s="23"/>
    </row>
    <row r="382" spans="1:2" ht="22.5">
      <c r="A382" s="23"/>
      <c r="B382" s="23"/>
    </row>
    <row r="383" spans="1:2" ht="22.5">
      <c r="A383" s="23"/>
      <c r="B383" s="23"/>
    </row>
    <row r="384" spans="1:2" ht="22.5">
      <c r="A384" s="23"/>
      <c r="B384" s="23"/>
    </row>
    <row r="385" spans="1:2" ht="22.5">
      <c r="A385" s="23"/>
      <c r="B385" s="23"/>
    </row>
    <row r="386" spans="1:2" ht="22.5">
      <c r="A386" s="23"/>
      <c r="B386" s="23"/>
    </row>
    <row r="387" spans="1:2" ht="22.5">
      <c r="A387" s="23"/>
      <c r="B387" s="23"/>
    </row>
    <row r="388" spans="1:2" ht="22.5">
      <c r="A388" s="23"/>
      <c r="B388" s="23"/>
    </row>
    <row r="389" spans="1:2" ht="22.5">
      <c r="A389" s="23"/>
      <c r="B389" s="23"/>
    </row>
    <row r="390" spans="1:2" ht="22.5">
      <c r="A390" s="23"/>
      <c r="B390" s="23"/>
    </row>
    <row r="391" spans="1:2" ht="22.5">
      <c r="A391" s="23"/>
      <c r="B391" s="23"/>
    </row>
    <row r="392" spans="1:2" ht="22.5">
      <c r="A392" s="23"/>
      <c r="B392" s="23"/>
    </row>
    <row r="393" spans="1:2" ht="22.5">
      <c r="A393" s="23"/>
      <c r="B393" s="23"/>
    </row>
    <row r="394" spans="1:2" ht="22.5">
      <c r="A394" s="23"/>
      <c r="B394" s="23"/>
    </row>
    <row r="395" spans="1:2" ht="22.5">
      <c r="A395" s="23"/>
      <c r="B395" s="23"/>
    </row>
    <row r="396" spans="1:2" ht="22.5">
      <c r="A396" s="23"/>
      <c r="B396" s="23"/>
    </row>
    <row r="397" spans="1:2" ht="22.5">
      <c r="A397" s="23"/>
      <c r="B397" s="23"/>
    </row>
    <row r="398" spans="1:2" ht="22.5">
      <c r="A398" s="23"/>
      <c r="B398" s="23"/>
    </row>
    <row r="399" spans="1:2" ht="22.5">
      <c r="A399" s="23"/>
      <c r="B399" s="23"/>
    </row>
    <row r="400" spans="1:2" ht="22.5">
      <c r="A400" s="23"/>
      <c r="B400" s="23"/>
    </row>
    <row r="401" spans="1:2" ht="22.5">
      <c r="A401" s="23"/>
      <c r="B401" s="23"/>
    </row>
    <row r="402" spans="1:2" ht="22.5">
      <c r="A402" s="23"/>
      <c r="B402" s="23"/>
    </row>
    <row r="403" spans="1:2" ht="22.5">
      <c r="A403" s="23"/>
      <c r="B403" s="23"/>
    </row>
    <row r="404" spans="1:2" ht="22.5">
      <c r="A404" s="23"/>
      <c r="B404" s="23"/>
    </row>
    <row r="405" spans="1:2" ht="22.5">
      <c r="A405" s="23"/>
      <c r="B405" s="23"/>
    </row>
    <row r="406" spans="1:2" ht="22.5">
      <c r="A406" s="23"/>
      <c r="B406" s="23"/>
    </row>
    <row r="407" spans="1:2" ht="22.5">
      <c r="A407" s="23"/>
      <c r="B407" s="23"/>
    </row>
    <row r="408" spans="1:2" ht="22.5">
      <c r="A408" s="23"/>
      <c r="B408" s="23"/>
    </row>
    <row r="409" spans="1:2" ht="22.5">
      <c r="A409" s="23"/>
      <c r="B409" s="23"/>
    </row>
    <row r="410" spans="1:2" ht="22.5">
      <c r="A410" s="23"/>
      <c r="B410" s="23"/>
    </row>
    <row r="411" spans="1:2" ht="22.5">
      <c r="A411" s="23"/>
      <c r="B411" s="23"/>
    </row>
    <row r="412" spans="1:2" ht="22.5">
      <c r="A412" s="23"/>
      <c r="B412" s="23"/>
    </row>
    <row r="413" spans="1:2" ht="22.5">
      <c r="A413" s="23"/>
      <c r="B413" s="23"/>
    </row>
    <row r="414" spans="1:2" ht="22.5">
      <c r="A414" s="23"/>
      <c r="B414" s="23"/>
    </row>
    <row r="415" spans="1:2" ht="22.5">
      <c r="A415" s="23"/>
      <c r="B415" s="23"/>
    </row>
    <row r="416" spans="1:2" ht="22.5">
      <c r="A416" s="23"/>
      <c r="B416" s="23"/>
    </row>
    <row r="417" spans="1:2" ht="22.5">
      <c r="A417" s="23"/>
      <c r="B417" s="23"/>
    </row>
    <row r="418" spans="1:2" ht="22.5">
      <c r="A418" s="23"/>
      <c r="B418" s="23"/>
    </row>
    <row r="419" spans="1:2" ht="22.5">
      <c r="A419" s="23"/>
      <c r="B419" s="23"/>
    </row>
    <row r="420" spans="1:2" ht="22.5">
      <c r="A420" s="23"/>
      <c r="B420" s="23"/>
    </row>
    <row r="421" spans="1:2" ht="22.5">
      <c r="A421" s="23"/>
      <c r="B421" s="23"/>
    </row>
    <row r="422" spans="1:2" ht="22.5">
      <c r="A422" s="23"/>
      <c r="B422" s="23"/>
    </row>
    <row r="423" spans="1:2" ht="22.5">
      <c r="A423" s="23"/>
      <c r="B423" s="23"/>
    </row>
    <row r="424" spans="1:2" ht="22.5">
      <c r="A424" s="23"/>
      <c r="B424" s="23"/>
    </row>
    <row r="425" spans="1:2" ht="22.5">
      <c r="A425" s="23"/>
      <c r="B425" s="23"/>
    </row>
    <row r="426" spans="1:2" ht="22.5">
      <c r="A426" s="23"/>
      <c r="B426" s="23"/>
    </row>
    <row r="427" spans="1:2" ht="22.5">
      <c r="A427" s="23"/>
      <c r="B427" s="23"/>
    </row>
    <row r="428" spans="1:2" ht="22.5">
      <c r="A428" s="23"/>
      <c r="B428" s="23"/>
    </row>
    <row r="429" spans="1:2" ht="22.5">
      <c r="A429" s="23"/>
      <c r="B429" s="23"/>
    </row>
    <row r="430" spans="1:2" ht="22.5">
      <c r="A430" s="23"/>
      <c r="B430" s="23"/>
    </row>
    <row r="431" spans="1:2" ht="22.5">
      <c r="A431" s="23"/>
      <c r="B431" s="23"/>
    </row>
    <row r="432" spans="1:2" ht="22.5">
      <c r="A432" s="23"/>
      <c r="B432" s="23"/>
    </row>
    <row r="433" spans="1:2" ht="22.5">
      <c r="A433" s="23"/>
      <c r="B433" s="23"/>
    </row>
    <row r="434" spans="1:2" ht="22.5">
      <c r="A434" s="23"/>
      <c r="B434" s="23"/>
    </row>
    <row r="435" spans="1:2" ht="22.5">
      <c r="A435" s="23"/>
      <c r="B435" s="23"/>
    </row>
    <row r="436" spans="1:2" ht="22.5">
      <c r="A436" s="23"/>
      <c r="B436" s="23"/>
    </row>
    <row r="437" spans="1:2" ht="22.5">
      <c r="A437" s="23"/>
      <c r="B437" s="23"/>
    </row>
    <row r="438" spans="1:2" ht="22.5">
      <c r="A438" s="23"/>
      <c r="B438" s="23"/>
    </row>
    <row r="439" spans="1:2" ht="22.5">
      <c r="A439" s="23"/>
      <c r="B439" s="23"/>
    </row>
    <row r="440" spans="1:2" ht="22.5">
      <c r="A440" s="23"/>
      <c r="B440" s="23"/>
    </row>
  </sheetData>
  <sortState xmlns:xlrd2="http://schemas.microsoft.com/office/spreadsheetml/2017/richdata2" ref="A278:U283">
    <sortCondition descending="1" ref="S278:S283"/>
  </sortState>
  <mergeCells count="144">
    <mergeCell ref="C273:K273"/>
    <mergeCell ref="M273:U273"/>
    <mergeCell ref="A274:A276"/>
    <mergeCell ref="C274:C275"/>
    <mergeCell ref="E274:E275"/>
    <mergeCell ref="G274:G275"/>
    <mergeCell ref="I274:K275"/>
    <mergeCell ref="M274:M275"/>
    <mergeCell ref="O274:O275"/>
    <mergeCell ref="Q274:Q275"/>
    <mergeCell ref="S274:U275"/>
    <mergeCell ref="A267:U267"/>
    <mergeCell ref="A268:U268"/>
    <mergeCell ref="A269:U269"/>
    <mergeCell ref="A271:U271"/>
    <mergeCell ref="C272:U272"/>
    <mergeCell ref="C208:K208"/>
    <mergeCell ref="M208:U208"/>
    <mergeCell ref="A209:A211"/>
    <mergeCell ref="C209:C210"/>
    <mergeCell ref="E209:E210"/>
    <mergeCell ref="G209:G210"/>
    <mergeCell ref="I209:K210"/>
    <mergeCell ref="M209:M210"/>
    <mergeCell ref="O209:O210"/>
    <mergeCell ref="Q209:Q210"/>
    <mergeCell ref="S209:U210"/>
    <mergeCell ref="A233:U233"/>
    <mergeCell ref="A234:U234"/>
    <mergeCell ref="A235:U235"/>
    <mergeCell ref="A237:U237"/>
    <mergeCell ref="C238:U238"/>
    <mergeCell ref="C239:K239"/>
    <mergeCell ref="M239:U239"/>
    <mergeCell ref="A240:A242"/>
    <mergeCell ref="A202:U202"/>
    <mergeCell ref="A203:U203"/>
    <mergeCell ref="A204:U204"/>
    <mergeCell ref="A206:U206"/>
    <mergeCell ref="C207:U207"/>
    <mergeCell ref="C176:K176"/>
    <mergeCell ref="M176:U176"/>
    <mergeCell ref="A177:A179"/>
    <mergeCell ref="C177:C178"/>
    <mergeCell ref="E177:E178"/>
    <mergeCell ref="G177:G178"/>
    <mergeCell ref="I177:K178"/>
    <mergeCell ref="M177:M178"/>
    <mergeCell ref="O177:O178"/>
    <mergeCell ref="Q177:Q178"/>
    <mergeCell ref="S177:U178"/>
    <mergeCell ref="A170:U170"/>
    <mergeCell ref="A171:U171"/>
    <mergeCell ref="A172:U172"/>
    <mergeCell ref="A174:U174"/>
    <mergeCell ref="C175:U175"/>
    <mergeCell ref="C144:K144"/>
    <mergeCell ref="M144:U144"/>
    <mergeCell ref="A145:A147"/>
    <mergeCell ref="C145:C146"/>
    <mergeCell ref="E145:E146"/>
    <mergeCell ref="G145:G146"/>
    <mergeCell ref="I145:K146"/>
    <mergeCell ref="M145:M146"/>
    <mergeCell ref="O145:O146"/>
    <mergeCell ref="Q145:Q146"/>
    <mergeCell ref="S145:U146"/>
    <mergeCell ref="A138:U138"/>
    <mergeCell ref="A139:U139"/>
    <mergeCell ref="A140:U140"/>
    <mergeCell ref="A142:U142"/>
    <mergeCell ref="C143:U143"/>
    <mergeCell ref="A107:U107"/>
    <mergeCell ref="A108:U108"/>
    <mergeCell ref="A109:U109"/>
    <mergeCell ref="A111:U111"/>
    <mergeCell ref="C112:U112"/>
    <mergeCell ref="C113:K113"/>
    <mergeCell ref="M113:U113"/>
    <mergeCell ref="A114:A116"/>
    <mergeCell ref="C114:C115"/>
    <mergeCell ref="E114:E115"/>
    <mergeCell ref="G114:G115"/>
    <mergeCell ref="I114:K115"/>
    <mergeCell ref="M114:M115"/>
    <mergeCell ref="O114:O115"/>
    <mergeCell ref="Q114:Q115"/>
    <mergeCell ref="S114:U115"/>
    <mergeCell ref="M42:M43"/>
    <mergeCell ref="O42:O43"/>
    <mergeCell ref="Q42:Q43"/>
    <mergeCell ref="S42:U43"/>
    <mergeCell ref="A73:U73"/>
    <mergeCell ref="A42:A44"/>
    <mergeCell ref="C42:C43"/>
    <mergeCell ref="E42:E43"/>
    <mergeCell ref="G42:G43"/>
    <mergeCell ref="I42:K43"/>
    <mergeCell ref="A77:U77"/>
    <mergeCell ref="A80:A82"/>
    <mergeCell ref="C80:C81"/>
    <mergeCell ref="E80:E81"/>
    <mergeCell ref="G80:G81"/>
    <mergeCell ref="I80:K81"/>
    <mergeCell ref="M80:M81"/>
    <mergeCell ref="O80:O81"/>
    <mergeCell ref="A74:U74"/>
    <mergeCell ref="A75:U75"/>
    <mergeCell ref="C78:U78"/>
    <mergeCell ref="C79:K79"/>
    <mergeCell ref="M79:U79"/>
    <mergeCell ref="O8:O9"/>
    <mergeCell ref="C7:K7"/>
    <mergeCell ref="M7:U7"/>
    <mergeCell ref="C6:U6"/>
    <mergeCell ref="A35:U35"/>
    <mergeCell ref="A36:U36"/>
    <mergeCell ref="C40:U40"/>
    <mergeCell ref="C41:K41"/>
    <mergeCell ref="M41:U41"/>
    <mergeCell ref="C240:C241"/>
    <mergeCell ref="E240:E241"/>
    <mergeCell ref="G240:G241"/>
    <mergeCell ref="I240:K241"/>
    <mergeCell ref="M240:M241"/>
    <mergeCell ref="O240:O241"/>
    <mergeCell ref="Q240:Q241"/>
    <mergeCell ref="S240:U241"/>
    <mergeCell ref="A1:U1"/>
    <mergeCell ref="A2:U2"/>
    <mergeCell ref="A3:U3"/>
    <mergeCell ref="Q80:Q81"/>
    <mergeCell ref="S80:U81"/>
    <mergeCell ref="A37:U37"/>
    <mergeCell ref="A39:U39"/>
    <mergeCell ref="Q8:Q9"/>
    <mergeCell ref="I8:K9"/>
    <mergeCell ref="S8:U9"/>
    <mergeCell ref="A5:U5"/>
    <mergeCell ref="A8:A10"/>
    <mergeCell ref="C8:C9"/>
    <mergeCell ref="E8:E9"/>
    <mergeCell ref="G8:G9"/>
    <mergeCell ref="M8:M9"/>
  </mergeCells>
  <pageMargins left="0.7" right="0.7" top="0.75" bottom="0.75" header="0.3" footer="0.3"/>
  <pageSetup paperSize="9" scale="30" fitToHeight="0" orientation="landscape" horizontalDpi="4294967295" verticalDpi="4294967295" r:id="rId1"/>
  <headerFooter differentOddEven="1" differentFirst="1"/>
  <rowBreaks count="8" manualBreakCount="8">
    <brk id="33" max="24" man="1"/>
    <brk id="71" max="24" man="1"/>
    <brk id="105" max="24" man="1"/>
    <brk id="136" max="24" man="1"/>
    <brk id="168" max="24" man="1"/>
    <brk id="200" max="24" man="1"/>
    <brk id="231" max="24" man="1"/>
    <brk id="265" max="2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U48"/>
  <sheetViews>
    <sheetView rightToLeft="1" view="pageBreakPreview" topLeftCell="A22" zoomScale="68" zoomScaleNormal="78" zoomScaleSheetLayoutView="68" workbookViewId="0">
      <selection activeCell="A32" sqref="A32:XFD36"/>
    </sheetView>
  </sheetViews>
  <sheetFormatPr defaultColWidth="9" defaultRowHeight="18"/>
  <cols>
    <col min="1" max="1" width="55.5703125" style="58" bestFit="1" customWidth="1"/>
    <col min="2" max="2" width="1.42578125" style="58" customWidth="1"/>
    <col min="3" max="3" width="28.140625" style="58" customWidth="1"/>
    <col min="4" max="4" width="1.42578125" style="58" customWidth="1"/>
    <col min="5" max="5" width="24.7109375" style="58" customWidth="1"/>
    <col min="6" max="6" width="1.42578125" style="58" customWidth="1"/>
    <col min="7" max="7" width="24.85546875" style="58" customWidth="1"/>
    <col min="8" max="8" width="1.42578125" style="58" customWidth="1"/>
    <col min="9" max="9" width="24.5703125" style="58" customWidth="1"/>
    <col min="10" max="10" width="1.42578125" style="58" customWidth="1"/>
    <col min="11" max="11" width="27.5703125" style="58" bestFit="1" customWidth="1"/>
    <col min="12" max="12" width="1.42578125" style="58" customWidth="1"/>
    <col min="13" max="13" width="25.85546875" style="58" bestFit="1" customWidth="1"/>
    <col min="14" max="14" width="1.42578125" style="58" customWidth="1"/>
    <col min="15" max="15" width="24" style="58" bestFit="1" customWidth="1"/>
    <col min="16" max="16" width="1.42578125" style="58" customWidth="1"/>
    <col min="17" max="17" width="25.28515625" style="58" customWidth="1"/>
    <col min="18" max="18" width="1.42578125" style="58" customWidth="1"/>
    <col min="19" max="19" width="26.85546875" style="58" bestFit="1" customWidth="1"/>
    <col min="20" max="20" width="1.42578125" style="55" customWidth="1"/>
    <col min="21" max="21" width="27.5703125" style="55" bestFit="1" customWidth="1"/>
    <col min="22" max="22" width="1.42578125" style="55" customWidth="1"/>
    <col min="23" max="23" width="37.28515625" style="55" bestFit="1" customWidth="1"/>
    <col min="24" max="16384" width="9" style="55"/>
  </cols>
  <sheetData>
    <row r="1" spans="1:21" ht="39.6" customHeight="1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spans="1:21" ht="39.6" customHeight="1">
      <c r="A2" s="226" t="s">
        <v>80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</row>
    <row r="3" spans="1:21" ht="39.6" customHeight="1">
      <c r="A3" s="226" t="str">
        <f>درآمدها!A3</f>
        <v>دوره یک ماهه منتهی به 31 اردیبهشت 1405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</row>
    <row r="4" spans="1:21" ht="39.6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21" ht="39.6" customHeight="1">
      <c r="A5" s="227" t="s">
        <v>223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</row>
    <row r="6" spans="1:21" ht="39.6" customHeight="1">
      <c r="C6" s="229" t="s">
        <v>157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</row>
    <row r="7" spans="1:21" ht="39.6" customHeight="1" thickBot="1">
      <c r="A7" s="168"/>
      <c r="B7" s="168"/>
      <c r="C7" s="225" t="str">
        <f>'درآمد سرمایه گذاری در سهام'!C7</f>
        <v>طی اردیبهشت ماه</v>
      </c>
      <c r="D7" s="225"/>
      <c r="E7" s="225"/>
      <c r="F7" s="225"/>
      <c r="G7" s="225"/>
      <c r="H7" s="225"/>
      <c r="I7" s="225"/>
      <c r="J7" s="225"/>
      <c r="K7" s="225"/>
      <c r="L7" s="122"/>
      <c r="M7" s="225" t="str">
        <f>'درآمد سرمایه گذاری در سهام'!M7</f>
        <v>از ابتدای سال مالی تا پایان اردیبهشت ماه</v>
      </c>
      <c r="N7" s="225"/>
      <c r="O7" s="225"/>
      <c r="P7" s="225"/>
      <c r="Q7" s="225"/>
      <c r="R7" s="225"/>
      <c r="S7" s="225"/>
      <c r="T7" s="225"/>
      <c r="U7" s="225"/>
    </row>
    <row r="8" spans="1:21" ht="20.25" customHeight="1">
      <c r="A8" s="230" t="s">
        <v>188</v>
      </c>
      <c r="B8" s="102"/>
      <c r="C8" s="232" t="s">
        <v>147</v>
      </c>
      <c r="D8" s="171"/>
      <c r="E8" s="232" t="s">
        <v>148</v>
      </c>
      <c r="F8" s="171"/>
      <c r="G8" s="232" t="s">
        <v>149</v>
      </c>
      <c r="H8" s="171"/>
      <c r="I8" s="232" t="s">
        <v>30</v>
      </c>
      <c r="J8" s="232"/>
      <c r="K8" s="232"/>
      <c r="L8" s="171"/>
      <c r="M8" s="232" t="s">
        <v>147</v>
      </c>
      <c r="N8" s="171"/>
      <c r="O8" s="232" t="s">
        <v>148</v>
      </c>
      <c r="P8" s="171"/>
      <c r="Q8" s="232" t="s">
        <v>149</v>
      </c>
      <c r="R8" s="171"/>
      <c r="S8" s="232" t="s">
        <v>30</v>
      </c>
      <c r="T8" s="232"/>
      <c r="U8" s="232"/>
    </row>
    <row r="9" spans="1:21" ht="20.25" customHeight="1" thickBot="1">
      <c r="A9" s="230"/>
      <c r="B9" s="102"/>
      <c r="C9" s="232"/>
      <c r="D9" s="171"/>
      <c r="E9" s="232"/>
      <c r="F9" s="171"/>
      <c r="G9" s="232"/>
      <c r="H9" s="171"/>
      <c r="I9" s="233"/>
      <c r="J9" s="233"/>
      <c r="K9" s="233"/>
      <c r="L9" s="171"/>
      <c r="M9" s="232"/>
      <c r="N9" s="171"/>
      <c r="O9" s="232"/>
      <c r="P9" s="171"/>
      <c r="Q9" s="232"/>
      <c r="R9" s="171"/>
      <c r="S9" s="233"/>
      <c r="T9" s="233"/>
      <c r="U9" s="233"/>
    </row>
    <row r="10" spans="1:21" ht="30.75" thickBot="1">
      <c r="A10" s="231"/>
      <c r="B10" s="102"/>
      <c r="C10" s="169" t="s">
        <v>183</v>
      </c>
      <c r="D10" s="171"/>
      <c r="E10" s="169" t="s">
        <v>184</v>
      </c>
      <c r="F10" s="171"/>
      <c r="G10" s="169" t="s">
        <v>185</v>
      </c>
      <c r="H10" s="170"/>
      <c r="I10" s="172" t="s">
        <v>77</v>
      </c>
      <c r="J10" s="171"/>
      <c r="K10" s="172" t="s">
        <v>150</v>
      </c>
      <c r="L10" s="171"/>
      <c r="M10" s="169" t="s">
        <v>183</v>
      </c>
      <c r="N10" s="171"/>
      <c r="O10" s="169" t="s">
        <v>184</v>
      </c>
      <c r="P10" s="171"/>
      <c r="Q10" s="169" t="s">
        <v>185</v>
      </c>
      <c r="R10" s="170"/>
      <c r="S10" s="172" t="s">
        <v>77</v>
      </c>
      <c r="T10" s="171"/>
      <c r="U10" s="172" t="s">
        <v>150</v>
      </c>
    </row>
    <row r="11" spans="1:21" ht="40.15" customHeight="1">
      <c r="A11" s="104" t="s">
        <v>63</v>
      </c>
      <c r="B11" s="24"/>
      <c r="C11" s="21">
        <v>46940248769</v>
      </c>
      <c r="D11" s="21"/>
      <c r="E11" s="21">
        <v>0</v>
      </c>
      <c r="F11" s="21"/>
      <c r="G11" s="21">
        <v>0</v>
      </c>
      <c r="H11" s="21"/>
      <c r="I11" s="21">
        <f>C11+E11+G11</f>
        <v>46940248769</v>
      </c>
      <c r="J11" s="21"/>
      <c r="K11" s="30">
        <f t="shared" ref="K11:K17" si="0">I11/$I$30*100</f>
        <v>14.578614272821433</v>
      </c>
      <c r="L11" s="21"/>
      <c r="M11" s="21">
        <v>321019697997</v>
      </c>
      <c r="N11" s="21"/>
      <c r="O11" s="21">
        <v>-724934296</v>
      </c>
      <c r="P11" s="21"/>
      <c r="Q11" s="21">
        <v>0</v>
      </c>
      <c r="R11" s="21"/>
      <c r="S11" s="21">
        <f>M11+O11+Q11</f>
        <v>320294763701</v>
      </c>
      <c r="T11" s="67"/>
      <c r="U11" s="70">
        <f t="shared" ref="U11:U17" si="1">S11/$S$30*100</f>
        <v>15.049165376986473</v>
      </c>
    </row>
    <row r="12" spans="1:21" ht="40.15" customHeight="1">
      <c r="A12" s="104" t="s">
        <v>67</v>
      </c>
      <c r="B12" s="24"/>
      <c r="C12" s="21">
        <v>5337504610</v>
      </c>
      <c r="D12" s="21"/>
      <c r="E12" s="21">
        <v>-497294164785</v>
      </c>
      <c r="F12" s="21"/>
      <c r="G12" s="21">
        <v>520229629114</v>
      </c>
      <c r="H12" s="21"/>
      <c r="I12" s="21">
        <f>C12+E12+G12</f>
        <v>28272968939</v>
      </c>
      <c r="J12" s="21"/>
      <c r="K12" s="30">
        <f t="shared" si="0"/>
        <v>8.7809655747148998</v>
      </c>
      <c r="L12" s="21"/>
      <c r="M12" s="21">
        <v>274364067951</v>
      </c>
      <c r="N12" s="21"/>
      <c r="O12" s="21">
        <v>0</v>
      </c>
      <c r="P12" s="21"/>
      <c r="Q12" s="21">
        <v>520229629114</v>
      </c>
      <c r="R12" s="21"/>
      <c r="S12" s="21">
        <f t="shared" ref="S12:S29" si="2">M12+O12+Q12</f>
        <v>794593697065</v>
      </c>
      <c r="T12" s="67"/>
      <c r="U12" s="70">
        <f t="shared" si="1"/>
        <v>37.334272394803257</v>
      </c>
    </row>
    <row r="13" spans="1:21" ht="40.15" customHeight="1">
      <c r="A13" s="104" t="s">
        <v>52</v>
      </c>
      <c r="B13" s="24"/>
      <c r="C13" s="21">
        <v>18353884001</v>
      </c>
      <c r="D13" s="21"/>
      <c r="E13" s="21">
        <v>397988750</v>
      </c>
      <c r="F13" s="21"/>
      <c r="G13" s="21">
        <v>198994375</v>
      </c>
      <c r="H13" s="21"/>
      <c r="I13" s="21">
        <f t="shared" ref="I13:I29" si="3">C13+E13+G13</f>
        <v>18950867126</v>
      </c>
      <c r="J13" s="21"/>
      <c r="K13" s="30">
        <f t="shared" si="0"/>
        <v>5.8857247077033721</v>
      </c>
      <c r="L13" s="21"/>
      <c r="M13" s="21">
        <v>179259539622</v>
      </c>
      <c r="N13" s="21"/>
      <c r="O13" s="21">
        <v>0</v>
      </c>
      <c r="P13" s="21"/>
      <c r="Q13" s="21">
        <v>198994375</v>
      </c>
      <c r="R13" s="21"/>
      <c r="S13" s="21">
        <f t="shared" si="2"/>
        <v>179458533997</v>
      </c>
      <c r="T13" s="67"/>
      <c r="U13" s="70">
        <f t="shared" si="1"/>
        <v>8.4319241601887303</v>
      </c>
    </row>
    <row r="14" spans="1:21" ht="40.15" customHeight="1">
      <c r="A14" s="104" t="s">
        <v>56</v>
      </c>
      <c r="B14" s="24"/>
      <c r="C14" s="21">
        <v>28264238625</v>
      </c>
      <c r="D14" s="21"/>
      <c r="E14" s="21">
        <v>0</v>
      </c>
      <c r="F14" s="21"/>
      <c r="G14" s="21">
        <v>0</v>
      </c>
      <c r="H14" s="21"/>
      <c r="I14" s="21">
        <f t="shared" si="3"/>
        <v>28264238625</v>
      </c>
      <c r="J14" s="25"/>
      <c r="K14" s="30">
        <f t="shared" si="0"/>
        <v>8.7782541301950179</v>
      </c>
      <c r="L14" s="25"/>
      <c r="M14" s="21">
        <v>189026549129</v>
      </c>
      <c r="N14" s="21"/>
      <c r="O14" s="21">
        <v>0</v>
      </c>
      <c r="P14" s="21"/>
      <c r="Q14" s="21">
        <v>0</v>
      </c>
      <c r="R14" s="21"/>
      <c r="S14" s="21">
        <f t="shared" si="2"/>
        <v>189026549129</v>
      </c>
      <c r="U14" s="70">
        <f t="shared" si="1"/>
        <v>8.8814808135263252</v>
      </c>
    </row>
    <row r="15" spans="1:21" ht="40.15" customHeight="1">
      <c r="A15" s="104" t="s">
        <v>45</v>
      </c>
      <c r="B15" s="24"/>
      <c r="C15" s="21">
        <v>19034024964</v>
      </c>
      <c r="D15" s="21"/>
      <c r="E15" s="21">
        <v>569561855</v>
      </c>
      <c r="F15" s="21"/>
      <c r="G15" s="21">
        <v>28563145</v>
      </c>
      <c r="H15" s="21"/>
      <c r="I15" s="21">
        <f t="shared" si="3"/>
        <v>19632149964</v>
      </c>
      <c r="J15" s="21"/>
      <c r="K15" s="30">
        <f t="shared" si="0"/>
        <v>6.0973162515567658</v>
      </c>
      <c r="L15" s="21"/>
      <c r="M15" s="21">
        <v>172664132157</v>
      </c>
      <c r="N15" s="21"/>
      <c r="O15" s="21">
        <v>0</v>
      </c>
      <c r="P15" s="21"/>
      <c r="Q15" s="21">
        <v>50375000</v>
      </c>
      <c r="R15" s="21"/>
      <c r="S15" s="21">
        <f t="shared" si="2"/>
        <v>172714507157</v>
      </c>
      <c r="T15" s="67"/>
      <c r="U15" s="70">
        <f t="shared" si="1"/>
        <v>8.1150536186623636</v>
      </c>
    </row>
    <row r="16" spans="1:21" ht="40.15" customHeight="1">
      <c r="A16" s="104" t="s">
        <v>51</v>
      </c>
      <c r="B16" s="24"/>
      <c r="C16" s="21">
        <v>0</v>
      </c>
      <c r="D16" s="21"/>
      <c r="E16" s="21">
        <v>0</v>
      </c>
      <c r="F16" s="21"/>
      <c r="G16" s="21">
        <v>0</v>
      </c>
      <c r="H16" s="21"/>
      <c r="I16" s="21">
        <f t="shared" si="3"/>
        <v>0</v>
      </c>
      <c r="J16" s="21"/>
      <c r="K16" s="30">
        <f t="shared" si="0"/>
        <v>0</v>
      </c>
      <c r="L16" s="21"/>
      <c r="M16" s="21">
        <v>76028719228</v>
      </c>
      <c r="N16" s="21"/>
      <c r="O16" s="21">
        <v>0</v>
      </c>
      <c r="P16" s="21"/>
      <c r="Q16" s="21">
        <v>199375000</v>
      </c>
      <c r="R16" s="21"/>
      <c r="S16" s="21">
        <f t="shared" si="2"/>
        <v>76228094228</v>
      </c>
      <c r="T16" s="67"/>
      <c r="U16" s="70">
        <f t="shared" si="1"/>
        <v>3.5816045918271082</v>
      </c>
    </row>
    <row r="17" spans="1:21" ht="40.15" customHeight="1">
      <c r="A17" s="104" t="s">
        <v>60</v>
      </c>
      <c r="B17" s="24"/>
      <c r="C17" s="21">
        <v>13717840913</v>
      </c>
      <c r="D17" s="21"/>
      <c r="E17" s="21">
        <v>181250000</v>
      </c>
      <c r="F17" s="21"/>
      <c r="G17" s="21">
        <v>90625000</v>
      </c>
      <c r="H17" s="21"/>
      <c r="I17" s="21">
        <f t="shared" si="3"/>
        <v>13989715913</v>
      </c>
      <c r="J17" s="25"/>
      <c r="K17" s="30">
        <f t="shared" si="0"/>
        <v>4.3448996848238011</v>
      </c>
      <c r="L17" s="25"/>
      <c r="M17" s="21">
        <v>96372780520</v>
      </c>
      <c r="N17" s="21"/>
      <c r="O17" s="21">
        <v>0</v>
      </c>
      <c r="P17" s="21"/>
      <c r="Q17" s="21">
        <v>90625000</v>
      </c>
      <c r="R17" s="21"/>
      <c r="S17" s="21">
        <f t="shared" si="2"/>
        <v>96463405520</v>
      </c>
      <c r="U17" s="70">
        <f t="shared" si="1"/>
        <v>4.5323680153977408</v>
      </c>
    </row>
    <row r="18" spans="1:21" ht="40.15" customHeight="1">
      <c r="A18" s="104" t="s">
        <v>378</v>
      </c>
      <c r="B18" s="24"/>
      <c r="C18" s="21">
        <v>123880535689</v>
      </c>
      <c r="D18" s="21"/>
      <c r="E18" s="21">
        <v>-3090468750</v>
      </c>
      <c r="F18" s="21"/>
      <c r="G18" s="21">
        <v>-26718750</v>
      </c>
      <c r="H18" s="21"/>
      <c r="I18" s="21">
        <f t="shared" si="3"/>
        <v>120763348189</v>
      </c>
      <c r="J18" s="25"/>
      <c r="K18" s="30">
        <f t="shared" ref="K18:K28" si="4">I18/$I$30*100</f>
        <v>37.506453794180992</v>
      </c>
      <c r="L18" s="25"/>
      <c r="M18" s="21">
        <v>123880535689</v>
      </c>
      <c r="N18" s="21"/>
      <c r="O18" s="21">
        <v>-3090468750</v>
      </c>
      <c r="P18" s="21"/>
      <c r="Q18" s="21">
        <v>-26718750</v>
      </c>
      <c r="R18" s="21"/>
      <c r="S18" s="21">
        <f t="shared" si="2"/>
        <v>120763348189</v>
      </c>
      <c r="U18" s="70">
        <f t="shared" ref="U18:U27" si="5">S18/$S$30*100</f>
        <v>5.6741096150776285</v>
      </c>
    </row>
    <row r="19" spans="1:21" ht="40.15" customHeight="1">
      <c r="A19" s="104" t="s">
        <v>55</v>
      </c>
      <c r="B19" s="24"/>
      <c r="C19" s="21">
        <v>8076945895</v>
      </c>
      <c r="D19" s="21"/>
      <c r="E19" s="21">
        <v>0</v>
      </c>
      <c r="F19" s="21"/>
      <c r="G19" s="21">
        <v>-221625000</v>
      </c>
      <c r="H19" s="21"/>
      <c r="I19" s="21">
        <f t="shared" si="3"/>
        <v>7855320895</v>
      </c>
      <c r="J19" s="25"/>
      <c r="K19" s="30">
        <f t="shared" si="4"/>
        <v>2.4396908052406796</v>
      </c>
      <c r="L19" s="25"/>
      <c r="M19" s="21">
        <v>27161782837</v>
      </c>
      <c r="N19" s="21"/>
      <c r="O19" s="21">
        <v>0</v>
      </c>
      <c r="P19" s="21"/>
      <c r="Q19" s="21">
        <v>-115593750</v>
      </c>
      <c r="R19" s="21"/>
      <c r="S19" s="21">
        <f t="shared" si="2"/>
        <v>27046189087</v>
      </c>
      <c r="U19" s="70">
        <f t="shared" si="5"/>
        <v>1.2707749814089109</v>
      </c>
    </row>
    <row r="20" spans="1:21" ht="40.15" customHeight="1">
      <c r="A20" s="104" t="s">
        <v>48</v>
      </c>
      <c r="B20" s="24"/>
      <c r="C20" s="21">
        <v>5081679876</v>
      </c>
      <c r="D20" s="21"/>
      <c r="E20" s="21">
        <v>157723750</v>
      </c>
      <c r="F20" s="21"/>
      <c r="G20" s="21">
        <v>-8138125</v>
      </c>
      <c r="H20" s="21"/>
      <c r="I20" s="21">
        <f t="shared" si="3"/>
        <v>5231265501</v>
      </c>
      <c r="J20" s="21"/>
      <c r="K20" s="30">
        <f t="shared" si="4"/>
        <v>1.6247166109644309</v>
      </c>
      <c r="L20" s="21"/>
      <c r="M20" s="21">
        <v>45166460899</v>
      </c>
      <c r="N20" s="21"/>
      <c r="O20" s="21">
        <v>0</v>
      </c>
      <c r="P20" s="21"/>
      <c r="Q20" s="21">
        <v>82486875</v>
      </c>
      <c r="R20" s="21"/>
      <c r="S20" s="21">
        <f t="shared" si="2"/>
        <v>45248947774</v>
      </c>
      <c r="T20" s="67"/>
      <c r="U20" s="70">
        <f t="shared" si="5"/>
        <v>2.1260381853174328</v>
      </c>
    </row>
    <row r="21" spans="1:21" ht="40.15" customHeight="1">
      <c r="A21" s="104" t="s">
        <v>386</v>
      </c>
      <c r="B21" s="24"/>
      <c r="C21" s="21">
        <v>7601678628</v>
      </c>
      <c r="D21" s="21"/>
      <c r="E21" s="21">
        <v>0</v>
      </c>
      <c r="F21" s="21"/>
      <c r="G21" s="21">
        <v>-514621405</v>
      </c>
      <c r="H21" s="21"/>
      <c r="I21" s="21">
        <f t="shared" si="3"/>
        <v>7087057223</v>
      </c>
      <c r="J21" s="25"/>
      <c r="K21" s="30">
        <f t="shared" si="4"/>
        <v>2.2010849173804052</v>
      </c>
      <c r="L21" s="25"/>
      <c r="M21" s="21">
        <v>7601678628</v>
      </c>
      <c r="N21" s="21"/>
      <c r="O21" s="21">
        <v>0</v>
      </c>
      <c r="P21" s="21"/>
      <c r="Q21" s="21">
        <v>-514621405</v>
      </c>
      <c r="R21" s="21"/>
      <c r="S21" s="21">
        <f t="shared" si="2"/>
        <v>7087057223</v>
      </c>
      <c r="U21" s="70">
        <f t="shared" si="5"/>
        <v>0.3329879482034146</v>
      </c>
    </row>
    <row r="22" spans="1:21" ht="40.15" customHeight="1">
      <c r="A22" s="104" t="s">
        <v>331</v>
      </c>
      <c r="B22" s="24"/>
      <c r="C22" s="21">
        <v>10066043802</v>
      </c>
      <c r="D22" s="21"/>
      <c r="E22" s="21">
        <v>215625000</v>
      </c>
      <c r="F22" s="21"/>
      <c r="G22" s="21">
        <v>-104812500</v>
      </c>
      <c r="H22" s="21"/>
      <c r="I22" s="21">
        <f t="shared" si="3"/>
        <v>10176856302</v>
      </c>
      <c r="J22" s="25"/>
      <c r="K22" s="30">
        <f t="shared" si="4"/>
        <v>3.1607089103194514</v>
      </c>
      <c r="L22" s="25"/>
      <c r="M22" s="21">
        <v>30430809824</v>
      </c>
      <c r="N22" s="21"/>
      <c r="O22" s="21">
        <v>0</v>
      </c>
      <c r="P22" s="21"/>
      <c r="Q22" s="21">
        <v>-104812500</v>
      </c>
      <c r="R22" s="21"/>
      <c r="S22" s="21">
        <f t="shared" si="2"/>
        <v>30325997324</v>
      </c>
      <c r="U22" s="70">
        <f t="shared" si="5"/>
        <v>1.4248779582827142</v>
      </c>
    </row>
    <row r="23" spans="1:21" ht="40.15" customHeight="1">
      <c r="A23" s="104" t="s">
        <v>59</v>
      </c>
      <c r="B23" s="24"/>
      <c r="C23" s="21">
        <v>0</v>
      </c>
      <c r="D23" s="21"/>
      <c r="E23" s="21">
        <v>0</v>
      </c>
      <c r="F23" s="21"/>
      <c r="G23" s="21">
        <v>0</v>
      </c>
      <c r="H23" s="21"/>
      <c r="I23" s="21">
        <f t="shared" si="3"/>
        <v>0</v>
      </c>
      <c r="J23" s="21"/>
      <c r="K23" s="30">
        <f t="shared" si="4"/>
        <v>0</v>
      </c>
      <c r="L23" s="21"/>
      <c r="M23" s="21">
        <v>11378928450</v>
      </c>
      <c r="N23" s="21"/>
      <c r="O23" s="21">
        <v>0</v>
      </c>
      <c r="P23" s="21"/>
      <c r="Q23" s="21">
        <v>90625000</v>
      </c>
      <c r="R23" s="21"/>
      <c r="S23" s="21">
        <f t="shared" si="2"/>
        <v>11469553450</v>
      </c>
      <c r="T23" s="67"/>
      <c r="U23" s="70">
        <f t="shared" si="5"/>
        <v>0.53890111931510443</v>
      </c>
    </row>
    <row r="24" spans="1:21" ht="40.15" customHeight="1">
      <c r="A24" s="104" t="s">
        <v>41</v>
      </c>
      <c r="C24" s="21">
        <v>3688904810</v>
      </c>
      <c r="D24" s="21"/>
      <c r="E24" s="21">
        <v>0</v>
      </c>
      <c r="F24" s="21"/>
      <c r="G24" s="21">
        <v>0</v>
      </c>
      <c r="H24" s="21"/>
      <c r="I24" s="21">
        <f t="shared" si="3"/>
        <v>3688904810</v>
      </c>
      <c r="J24" s="21"/>
      <c r="K24" s="30">
        <f t="shared" si="4"/>
        <v>1.1456931252921294</v>
      </c>
      <c r="L24" s="21"/>
      <c r="M24" s="21">
        <v>25056350262</v>
      </c>
      <c r="N24" s="21"/>
      <c r="O24" s="21">
        <v>-72500000</v>
      </c>
      <c r="P24" s="21"/>
      <c r="Q24" s="21">
        <v>0</v>
      </c>
      <c r="R24" s="21"/>
      <c r="S24" s="21">
        <f t="shared" si="2"/>
        <v>24983850262</v>
      </c>
      <c r="U24" s="70">
        <f t="shared" si="5"/>
        <v>1.173875245421413</v>
      </c>
    </row>
    <row r="25" spans="1:21" ht="40.15" customHeight="1">
      <c r="A25" s="104" t="s">
        <v>381</v>
      </c>
      <c r="C25" s="21">
        <v>9944935086</v>
      </c>
      <c r="D25" s="21"/>
      <c r="E25" s="21">
        <v>0</v>
      </c>
      <c r="F25" s="21"/>
      <c r="G25" s="21">
        <v>-280967905</v>
      </c>
      <c r="H25" s="21"/>
      <c r="I25" s="21">
        <f t="shared" si="3"/>
        <v>9663967181</v>
      </c>
      <c r="J25" s="21"/>
      <c r="K25" s="30">
        <f t="shared" si="4"/>
        <v>3.0014167707191284</v>
      </c>
      <c r="L25" s="21"/>
      <c r="M25" s="21">
        <v>9944935086</v>
      </c>
      <c r="N25" s="21"/>
      <c r="O25" s="21">
        <v>0</v>
      </c>
      <c r="P25" s="21"/>
      <c r="Q25" s="21">
        <v>-280967905</v>
      </c>
      <c r="R25" s="21"/>
      <c r="S25" s="21">
        <f t="shared" si="2"/>
        <v>9663967181</v>
      </c>
      <c r="U25" s="70">
        <f t="shared" si="5"/>
        <v>0.45406499508185594</v>
      </c>
    </row>
    <row r="26" spans="1:21" ht="40.15" customHeight="1">
      <c r="A26" s="104" t="s">
        <v>377</v>
      </c>
      <c r="C26" s="21">
        <v>0</v>
      </c>
      <c r="D26" s="21"/>
      <c r="E26" s="21">
        <v>-4384473750</v>
      </c>
      <c r="F26" s="21"/>
      <c r="G26" s="21">
        <v>0</v>
      </c>
      <c r="H26" s="21"/>
      <c r="I26" s="21">
        <f t="shared" si="3"/>
        <v>-4384473750</v>
      </c>
      <c r="J26" s="21"/>
      <c r="K26" s="30">
        <f t="shared" si="4"/>
        <v>-1.3617216198644069</v>
      </c>
      <c r="L26" s="21"/>
      <c r="M26" s="21"/>
      <c r="N26" s="21"/>
      <c r="O26" s="21">
        <v>-4384473750</v>
      </c>
      <c r="P26" s="21"/>
      <c r="Q26" s="21">
        <v>0</v>
      </c>
      <c r="R26" s="21"/>
      <c r="S26" s="21">
        <f t="shared" si="2"/>
        <v>-4384473750</v>
      </c>
      <c r="U26" s="70">
        <f t="shared" si="5"/>
        <v>-0.20600608574544749</v>
      </c>
    </row>
    <row r="27" spans="1:21" ht="40.15" customHeight="1">
      <c r="A27" s="104" t="s">
        <v>342</v>
      </c>
      <c r="B27" s="24"/>
      <c r="C27" s="21">
        <v>0</v>
      </c>
      <c r="D27" s="21"/>
      <c r="E27" s="21">
        <v>0</v>
      </c>
      <c r="F27" s="21"/>
      <c r="G27" s="21">
        <v>0</v>
      </c>
      <c r="H27" s="21"/>
      <c r="I27" s="21">
        <f t="shared" si="3"/>
        <v>0</v>
      </c>
      <c r="J27" s="21"/>
      <c r="K27" s="30">
        <f t="shared" si="4"/>
        <v>0</v>
      </c>
      <c r="L27" s="21"/>
      <c r="M27" s="21">
        <v>4067021514</v>
      </c>
      <c r="N27" s="21"/>
      <c r="O27" s="21">
        <v>0</v>
      </c>
      <c r="P27" s="21"/>
      <c r="Q27" s="21">
        <v>135937500</v>
      </c>
      <c r="R27" s="21"/>
      <c r="S27" s="21">
        <f>M27+O27+Q27</f>
        <v>4202959014</v>
      </c>
      <c r="T27" s="67"/>
      <c r="U27" s="70">
        <f t="shared" si="5"/>
        <v>0.19747755019007365</v>
      </c>
    </row>
    <row r="28" spans="1:21" ht="40.15" customHeight="1">
      <c r="A28" s="104" t="s">
        <v>341</v>
      </c>
      <c r="B28" s="24"/>
      <c r="C28" s="21">
        <v>0</v>
      </c>
      <c r="D28" s="21"/>
      <c r="E28" s="21">
        <v>0</v>
      </c>
      <c r="F28" s="21"/>
      <c r="G28" s="21">
        <v>0</v>
      </c>
      <c r="H28" s="21"/>
      <c r="I28" s="21">
        <f t="shared" si="3"/>
        <v>0</v>
      </c>
      <c r="J28" s="21"/>
      <c r="K28" s="30">
        <f t="shared" si="4"/>
        <v>0</v>
      </c>
      <c r="L28" s="21"/>
      <c r="M28" s="21">
        <v>3566485133</v>
      </c>
      <c r="N28" s="21"/>
      <c r="O28" s="21">
        <v>0</v>
      </c>
      <c r="P28" s="21"/>
      <c r="Q28" s="21">
        <v>90625000</v>
      </c>
      <c r="R28" s="21"/>
      <c r="S28" s="21">
        <f>M28+O28+Q28</f>
        <v>3657110133</v>
      </c>
      <c r="T28" s="67"/>
      <c r="U28" s="70">
        <f>S28/$S$30*100</f>
        <v>0.17183064299092746</v>
      </c>
    </row>
    <row r="29" spans="1:21" ht="40.15" customHeight="1" thickBot="1">
      <c r="A29" s="104" t="s">
        <v>328</v>
      </c>
      <c r="B29" s="24"/>
      <c r="C29" s="21">
        <v>5733558815</v>
      </c>
      <c r="D29" s="21"/>
      <c r="E29" s="21">
        <v>213375000</v>
      </c>
      <c r="F29" s="21"/>
      <c r="G29" s="21">
        <v>-99187500</v>
      </c>
      <c r="H29" s="21"/>
      <c r="I29" s="21">
        <f t="shared" si="3"/>
        <v>5847746315</v>
      </c>
      <c r="J29" s="21"/>
      <c r="K29" s="30">
        <f>I29/$I$30*100</f>
        <v>1.8161820639518975</v>
      </c>
      <c r="L29" s="21"/>
      <c r="M29" s="21">
        <v>19577570483</v>
      </c>
      <c r="N29" s="21"/>
      <c r="O29" s="21">
        <v>0</v>
      </c>
      <c r="P29" s="21"/>
      <c r="Q29" s="21">
        <v>-99187500</v>
      </c>
      <c r="R29" s="21"/>
      <c r="S29" s="21">
        <f t="shared" si="2"/>
        <v>19478382983</v>
      </c>
      <c r="T29" s="67"/>
      <c r="U29" s="70">
        <f>S29/$S$30*100</f>
        <v>0.91519887306397119</v>
      </c>
    </row>
    <row r="30" spans="1:21" ht="40.15" customHeight="1" thickBot="1">
      <c r="C30" s="68">
        <f>SUM(C11:C29)</f>
        <v>305722024483</v>
      </c>
      <c r="D30" s="69"/>
      <c r="E30" s="68">
        <f>SUM(E11:E29)</f>
        <v>-503033582930</v>
      </c>
      <c r="F30" s="69"/>
      <c r="G30" s="68">
        <f>SUM(G11:G29)</f>
        <v>519291740449</v>
      </c>
      <c r="H30" s="69"/>
      <c r="I30" s="68">
        <f>SUM(I11:I29)</f>
        <v>321980182002</v>
      </c>
      <c r="J30" s="69"/>
      <c r="K30" s="68">
        <f>SUM(K11:K29)</f>
        <v>99.999999999999986</v>
      </c>
      <c r="L30" s="69"/>
      <c r="M30" s="68">
        <f>SUM(M11:M29)</f>
        <v>1616568045409</v>
      </c>
      <c r="N30" s="69"/>
      <c r="O30" s="68">
        <f>SUM(O11:O29)</f>
        <v>-8272376796</v>
      </c>
      <c r="P30" s="69"/>
      <c r="Q30" s="68">
        <f>SUM(Q11:Q29)</f>
        <v>520026771054</v>
      </c>
      <c r="R30" s="69"/>
      <c r="S30" s="68">
        <f>SUM(S11:S29)</f>
        <v>2128322439667</v>
      </c>
      <c r="T30" s="69"/>
      <c r="U30" s="68">
        <f>SUM(U11:U29)</f>
        <v>99.999999999999957</v>
      </c>
    </row>
    <row r="31" spans="1:21" ht="18.75" thickTop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21" ht="24.75">
      <c r="A32" s="104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1" ht="24.75">
      <c r="A33" s="104"/>
    </row>
    <row r="34" spans="1:1" ht="24.75">
      <c r="A34" s="104"/>
    </row>
    <row r="35" spans="1:1" ht="24.75">
      <c r="A35" s="104"/>
    </row>
    <row r="36" spans="1:1" ht="24.75">
      <c r="A36" s="104"/>
    </row>
    <row r="37" spans="1:1" ht="31.5">
      <c r="A37" s="110"/>
    </row>
    <row r="38" spans="1:1" ht="31.5">
      <c r="A38" s="110"/>
    </row>
    <row r="39" spans="1:1" ht="31.5">
      <c r="A39" s="110"/>
    </row>
    <row r="40" spans="1:1" ht="22.5">
      <c r="A40" s="23"/>
    </row>
    <row r="41" spans="1:1" ht="22.5">
      <c r="A41" s="23"/>
    </row>
    <row r="42" spans="1:1" ht="22.5">
      <c r="A42" s="23"/>
    </row>
    <row r="43" spans="1:1" ht="22.5">
      <c r="A43" s="23"/>
    </row>
    <row r="44" spans="1:1" ht="22.5">
      <c r="A44" s="23"/>
    </row>
    <row r="45" spans="1:1" ht="22.5">
      <c r="A45" s="23"/>
    </row>
    <row r="46" spans="1:1" ht="22.5">
      <c r="A46" s="23"/>
    </row>
    <row r="47" spans="1:1" ht="22.5">
      <c r="A47" s="23"/>
    </row>
    <row r="48" spans="1:1" ht="22.5">
      <c r="A48" s="23"/>
    </row>
  </sheetData>
  <sortState xmlns:xlrd2="http://schemas.microsoft.com/office/spreadsheetml/2017/richdata2" ref="A11:U29">
    <sortCondition descending="1" ref="S11:S29"/>
  </sortState>
  <mergeCells count="16">
    <mergeCell ref="A1:U1"/>
    <mergeCell ref="A2:U2"/>
    <mergeCell ref="A3:U3"/>
    <mergeCell ref="A5:U5"/>
    <mergeCell ref="C6:U6"/>
    <mergeCell ref="A8:A10"/>
    <mergeCell ref="I8:K9"/>
    <mergeCell ref="S8:U9"/>
    <mergeCell ref="M7:U7"/>
    <mergeCell ref="C7:K7"/>
    <mergeCell ref="C8:C9"/>
    <mergeCell ref="E8:E9"/>
    <mergeCell ref="G8:G9"/>
    <mergeCell ref="M8:M9"/>
    <mergeCell ref="O8:O9"/>
    <mergeCell ref="Q8:Q9"/>
  </mergeCells>
  <pageMargins left="0.7" right="0.7" top="0.75" bottom="0.75" header="0.3" footer="0.3"/>
  <pageSetup paperSize="9" scale="43" orientation="landscape" horizontalDpi="4294967295" verticalDpi="4294967295" r:id="rId1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pageSetUpPr fitToPage="1"/>
  </sheetPr>
  <dimension ref="A1:J18"/>
  <sheetViews>
    <sheetView rightToLeft="1" view="pageBreakPreview" topLeftCell="A4" zoomScale="64" zoomScaleNormal="100" zoomScaleSheetLayoutView="64" workbookViewId="0">
      <selection activeCell="A19" sqref="A19:XFD20"/>
    </sheetView>
  </sheetViews>
  <sheetFormatPr defaultColWidth="9" defaultRowHeight="18"/>
  <cols>
    <col min="1" max="1" width="43.85546875" style="58" customWidth="1"/>
    <col min="2" max="2" width="1.42578125" style="58" customWidth="1"/>
    <col min="3" max="3" width="46.42578125" style="58" customWidth="1"/>
    <col min="4" max="4" width="1.42578125" style="58" customWidth="1"/>
    <col min="5" max="5" width="41.5703125" style="58" customWidth="1"/>
    <col min="6" max="6" width="1.42578125" style="58" customWidth="1"/>
    <col min="7" max="7" width="44.28515625" style="58" customWidth="1"/>
    <col min="8" max="8" width="1.42578125" style="58" customWidth="1"/>
    <col min="9" max="9" width="39.140625" style="58" customWidth="1"/>
    <col min="10" max="10" width="1.42578125" style="55" customWidth="1"/>
    <col min="11" max="11" width="9" style="55" customWidth="1"/>
    <col min="12" max="12" width="12" style="55" bestFit="1" customWidth="1"/>
    <col min="13" max="16384" width="9" style="55"/>
  </cols>
  <sheetData>
    <row r="1" spans="1:10" ht="39" customHeight="1">
      <c r="A1" s="226" t="s">
        <v>0</v>
      </c>
      <c r="B1" s="226"/>
      <c r="C1" s="226"/>
      <c r="D1" s="226"/>
      <c r="E1" s="226"/>
      <c r="F1" s="226"/>
      <c r="G1" s="226"/>
      <c r="H1" s="226"/>
      <c r="I1" s="226"/>
    </row>
    <row r="2" spans="1:10" ht="39" customHeight="1">
      <c r="A2" s="226" t="s">
        <v>80</v>
      </c>
      <c r="B2" s="226"/>
      <c r="C2" s="226"/>
      <c r="D2" s="226"/>
      <c r="E2" s="226"/>
      <c r="F2" s="226"/>
      <c r="G2" s="226"/>
      <c r="H2" s="226"/>
      <c r="I2" s="226"/>
    </row>
    <row r="3" spans="1:10" ht="39" customHeight="1">
      <c r="A3" s="226" t="str">
        <f>درآمدها!A3</f>
        <v>دوره یک ماهه منتهی به 31 اردیبهشت 1405</v>
      </c>
      <c r="B3" s="226"/>
      <c r="C3" s="226"/>
      <c r="D3" s="226"/>
      <c r="E3" s="226"/>
      <c r="F3" s="226"/>
      <c r="G3" s="226"/>
      <c r="H3" s="226"/>
      <c r="I3" s="226"/>
    </row>
    <row r="4" spans="1:10" ht="39" customHeight="1">
      <c r="A4" s="56"/>
      <c r="B4" s="56"/>
      <c r="C4" s="56"/>
      <c r="D4" s="56"/>
      <c r="E4" s="56"/>
      <c r="F4" s="56"/>
      <c r="G4" s="56"/>
      <c r="H4" s="56"/>
      <c r="I4" s="56"/>
    </row>
    <row r="5" spans="1:10" ht="39" customHeight="1">
      <c r="A5" s="227" t="s">
        <v>224</v>
      </c>
      <c r="B5" s="227"/>
      <c r="C5" s="227"/>
      <c r="D5" s="227"/>
      <c r="E5" s="227"/>
      <c r="F5" s="227"/>
      <c r="G5" s="227"/>
      <c r="H5" s="227"/>
      <c r="I5" s="227"/>
    </row>
    <row r="6" spans="1:10" ht="39" customHeight="1">
      <c r="C6" s="229" t="s">
        <v>157</v>
      </c>
      <c r="D6" s="229"/>
      <c r="E6" s="229"/>
      <c r="F6" s="229"/>
      <c r="G6" s="229"/>
      <c r="H6" s="229"/>
      <c r="I6" s="229"/>
    </row>
    <row r="7" spans="1:10" ht="37.5" customHeight="1" thickBot="1">
      <c r="A7" s="59"/>
      <c r="B7" s="59"/>
      <c r="C7" s="228" t="str">
        <f>'درآمد سرمایه گذاری در سهام'!C7</f>
        <v>طی اردیبهشت ماه</v>
      </c>
      <c r="D7" s="228"/>
      <c r="E7" s="228"/>
      <c r="F7" s="112"/>
      <c r="G7" s="225" t="str">
        <f>'درآمد سرمایه گذاری در سهام'!M7</f>
        <v>از ابتدای سال مالی تا پایان اردیبهشت ماه</v>
      </c>
      <c r="H7" s="225"/>
      <c r="I7" s="225"/>
      <c r="J7" s="60"/>
    </row>
    <row r="8" spans="1:10" ht="59.25" customHeight="1">
      <c r="A8" s="232" t="s">
        <v>151</v>
      </c>
      <c r="B8" s="173"/>
      <c r="C8" s="174" t="s">
        <v>152</v>
      </c>
      <c r="D8" s="171"/>
      <c r="E8" s="234" t="s">
        <v>153</v>
      </c>
      <c r="F8" s="171"/>
      <c r="G8" s="174" t="s">
        <v>152</v>
      </c>
      <c r="H8" s="171"/>
      <c r="I8" s="234" t="s">
        <v>153</v>
      </c>
      <c r="J8" s="58"/>
    </row>
    <row r="9" spans="1:10" ht="25.5" customHeight="1" thickBot="1">
      <c r="A9" s="233"/>
      <c r="B9" s="173"/>
      <c r="C9" s="169" t="s">
        <v>186</v>
      </c>
      <c r="D9" s="170"/>
      <c r="E9" s="235"/>
      <c r="F9" s="171"/>
      <c r="G9" s="169" t="s">
        <v>186</v>
      </c>
      <c r="H9" s="170"/>
      <c r="I9" s="235"/>
      <c r="J9" s="58"/>
    </row>
    <row r="10" spans="1:10" ht="39.75" customHeight="1">
      <c r="A10" s="104" t="s">
        <v>162</v>
      </c>
      <c r="B10" s="104"/>
      <c r="C10" s="100">
        <v>24777637361</v>
      </c>
      <c r="D10" s="100"/>
      <c r="E10" s="156">
        <f t="shared" ref="E10:E16" si="0">C10/$C$17*100</f>
        <v>50.424687886169927</v>
      </c>
      <c r="F10" s="100"/>
      <c r="G10" s="100">
        <v>166777022682</v>
      </c>
      <c r="H10" s="100"/>
      <c r="I10" s="156">
        <f t="shared" ref="I10:I16" si="1">G10/$G$17*100</f>
        <v>47.255288579281881</v>
      </c>
    </row>
    <row r="11" spans="1:10" ht="39.75" customHeight="1">
      <c r="A11" s="104" t="s">
        <v>160</v>
      </c>
      <c r="B11" s="104"/>
      <c r="C11" s="100">
        <v>23705529976</v>
      </c>
      <c r="D11" s="100"/>
      <c r="E11" s="156">
        <f t="shared" si="0"/>
        <v>48.242854344842293</v>
      </c>
      <c r="F11" s="100"/>
      <c r="G11" s="100">
        <v>149688929918</v>
      </c>
      <c r="H11" s="100"/>
      <c r="I11" s="156">
        <f t="shared" si="1"/>
        <v>42.413477987830959</v>
      </c>
    </row>
    <row r="12" spans="1:10" ht="39.75" customHeight="1">
      <c r="A12" s="104" t="s">
        <v>166</v>
      </c>
      <c r="B12" s="104"/>
      <c r="C12" s="100">
        <v>0</v>
      </c>
      <c r="D12" s="100"/>
      <c r="E12" s="156">
        <f t="shared" si="0"/>
        <v>0</v>
      </c>
      <c r="F12" s="100"/>
      <c r="G12" s="100">
        <v>18961311268</v>
      </c>
      <c r="H12" s="100"/>
      <c r="I12" s="156">
        <f t="shared" si="1"/>
        <v>5.3725760383635617</v>
      </c>
    </row>
    <row r="13" spans="1:10" ht="39.75" customHeight="1">
      <c r="A13" s="104" t="s">
        <v>161</v>
      </c>
      <c r="B13" s="104"/>
      <c r="C13" s="100">
        <v>653973175</v>
      </c>
      <c r="D13" s="100"/>
      <c r="E13" s="156">
        <f t="shared" si="0"/>
        <v>1.330893367872412</v>
      </c>
      <c r="F13" s="100"/>
      <c r="G13" s="100">
        <v>17482573834</v>
      </c>
      <c r="H13" s="100"/>
      <c r="I13" s="156">
        <f t="shared" si="1"/>
        <v>4.9535844827348452</v>
      </c>
    </row>
    <row r="14" spans="1:10" ht="39.75" customHeight="1">
      <c r="A14" s="104" t="s">
        <v>164</v>
      </c>
      <c r="B14" s="104"/>
      <c r="C14" s="100">
        <v>493811</v>
      </c>
      <c r="D14" s="100"/>
      <c r="E14" s="156">
        <f t="shared" si="0"/>
        <v>1.0049491477726799E-3</v>
      </c>
      <c r="F14" s="100"/>
      <c r="G14" s="100">
        <v>8417932</v>
      </c>
      <c r="H14" s="100"/>
      <c r="I14" s="156">
        <f t="shared" si="1"/>
        <v>2.3851715272508256E-3</v>
      </c>
    </row>
    <row r="15" spans="1:10" ht="39.75" customHeight="1">
      <c r="A15" s="104" t="s">
        <v>163</v>
      </c>
      <c r="B15" s="104"/>
      <c r="C15" s="100">
        <v>234675</v>
      </c>
      <c r="D15" s="100"/>
      <c r="E15" s="156">
        <f t="shared" si="0"/>
        <v>4.77584422488672E-4</v>
      </c>
      <c r="F15" s="100"/>
      <c r="G15" s="100">
        <v>6121067</v>
      </c>
      <c r="H15" s="100"/>
      <c r="I15" s="156">
        <f t="shared" si="1"/>
        <v>1.7343683371158888E-3</v>
      </c>
    </row>
    <row r="16" spans="1:10" ht="39.75" customHeight="1" thickBot="1">
      <c r="A16" s="104" t="s">
        <v>165</v>
      </c>
      <c r="B16" s="104"/>
      <c r="C16" s="100">
        <v>40228</v>
      </c>
      <c r="D16" s="100"/>
      <c r="E16" s="156">
        <f t="shared" si="0"/>
        <v>8.186754510652732E-5</v>
      </c>
      <c r="F16" s="100"/>
      <c r="G16" s="100">
        <v>3364714</v>
      </c>
      <c r="H16" s="100"/>
      <c r="I16" s="156">
        <f t="shared" si="1"/>
        <v>9.5337192438026759E-4</v>
      </c>
    </row>
    <row r="17" spans="1:10" ht="39.75" customHeight="1" thickBot="1">
      <c r="A17" s="104"/>
      <c r="B17" s="104"/>
      <c r="C17" s="105">
        <f>SUM(C10:C16)</f>
        <v>49137909226</v>
      </c>
      <c r="D17" s="20"/>
      <c r="E17" s="105">
        <f>SUM(E10:E16)</f>
        <v>99.999999999999986</v>
      </c>
      <c r="F17" s="20"/>
      <c r="G17" s="105">
        <f>SUM(G10:G16)</f>
        <v>352927741415</v>
      </c>
      <c r="H17" s="20"/>
      <c r="I17" s="105">
        <f>SUM(I10:I16)</f>
        <v>99.999999999999986</v>
      </c>
    </row>
    <row r="18" spans="1:10" ht="18.75" thickTop="1">
      <c r="A18" s="61" t="s">
        <v>31</v>
      </c>
      <c r="B18" s="61"/>
      <c r="C18" s="62"/>
      <c r="D18" s="62"/>
      <c r="E18" s="63"/>
      <c r="F18" s="63"/>
      <c r="G18" s="62"/>
      <c r="H18" s="62"/>
      <c r="I18" s="63"/>
      <c r="J18" s="58"/>
    </row>
  </sheetData>
  <sortState xmlns:xlrd2="http://schemas.microsoft.com/office/spreadsheetml/2017/richdata2" ref="A10:I16">
    <sortCondition descending="1" ref="G10:G16"/>
  </sortState>
  <mergeCells count="10">
    <mergeCell ref="A5:I5"/>
    <mergeCell ref="A1:I1"/>
    <mergeCell ref="A2:I2"/>
    <mergeCell ref="A3:I3"/>
    <mergeCell ref="C6:I6"/>
    <mergeCell ref="A8:A9"/>
    <mergeCell ref="E8:E9"/>
    <mergeCell ref="I8:I9"/>
    <mergeCell ref="C7:E7"/>
    <mergeCell ref="G7:I7"/>
  </mergeCells>
  <pageMargins left="0.7" right="0.7" top="0.75" bottom="0.75" header="0.3" footer="0.3"/>
  <pageSetup paperSize="9" scale="64" fitToHeight="0" orientation="landscape" horizontalDpi="4294967295" verticalDpi="4294967295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 پرتفوی</vt:lpstr>
      <vt:lpstr> سهام</vt:lpstr>
      <vt:lpstr>اوراق</vt:lpstr>
      <vt:lpstr>تعدیل قیمت</vt:lpstr>
      <vt:lpstr>سپرده</vt:lpstr>
      <vt:lpstr>درآمدها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درآمد سود ترجیجی</vt:lpstr>
      <vt:lpstr>سود سهام</vt:lpstr>
      <vt:lpstr>سود اوراق</vt:lpstr>
      <vt:lpstr>سود سپرده بانکی</vt:lpstr>
      <vt:lpstr>درآمد ناشی از تغییر قیمت  </vt:lpstr>
      <vt:lpstr>درآمد ناشی ازفروش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ترجیجی'!Print_Area</vt:lpstr>
      <vt:lpstr>'درآمد ناشی از تغییر قیمت 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اوراق'!Print_Area</vt:lpstr>
      <vt:lpstr>'سود سپرده بانکی'!Print_Area</vt:lpstr>
      <vt:lpstr>'سود سهام'!Print_Area</vt:lpstr>
      <vt:lpstr>'صورت وضعیت پرتفوی'!Print_Area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Hamid Reza MusaZadeh</cp:lastModifiedBy>
  <cp:lastPrinted>2026-05-25T10:55:20Z</cp:lastPrinted>
  <dcterms:created xsi:type="dcterms:W3CDTF">2017-11-22T14:26:20Z</dcterms:created>
  <dcterms:modified xsi:type="dcterms:W3CDTF">2026-05-26T08:38:22Z</dcterms:modified>
</cp:coreProperties>
</file>