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Y:\AF\حسابداری صندوق\9-گیتی\عملیات حسابداری\گزارش پرتفوی\1404\12\"/>
    </mc:Choice>
  </mc:AlternateContent>
  <xr:revisionPtr revIDLastSave="0" documentId="13_ncr:1_{0C0E6B43-424A-46FA-B624-4D2C1E8840B8}" xr6:coauthVersionLast="47" xr6:coauthVersionMax="47" xr10:uidLastSave="{00000000-0000-0000-0000-000000000000}"/>
  <bookViews>
    <workbookView xWindow="-120" yWindow="-120" windowWidth="29040" windowHeight="15840" tabRatio="688" activeTab="1" xr2:uid="{00000000-000D-0000-FFFF-FFFF00000000}"/>
  </bookViews>
  <sheets>
    <sheet name="صورت وضعیت پرتفوی" sheetId="25" r:id="rId1"/>
    <sheet name=" سهام" sheetId="1" r:id="rId2"/>
    <sheet name="اوراق" sheetId="3" r:id="rId3"/>
    <sheet name="تعدیل قیمت" sheetId="17" r:id="rId4"/>
    <sheet name="سپرده" sheetId="2" r:id="rId5"/>
    <sheet name="درآمدها" sheetId="11" r:id="rId6"/>
    <sheet name="درآمد سرمایه گذاری در سهام" sheetId="5" r:id="rId7"/>
    <sheet name="درآمد سرمایه گذاری در اوراق بها" sheetId="6" r:id="rId8"/>
    <sheet name="درآمد سپرده بانکی" sheetId="7" r:id="rId9"/>
    <sheet name="سایر درآمدها" sheetId="8" r:id="rId10"/>
    <sheet name="درآمد سود ترجیجی" sheetId="26" r:id="rId11"/>
    <sheet name="سود سهام" sheetId="27" r:id="rId12"/>
    <sheet name="سود اوراق" sheetId="13" r:id="rId13"/>
    <sheet name="سود سپرده بانکی" sheetId="24" r:id="rId14"/>
    <sheet name="درآمد ناشی از تغییر قیمت  " sheetId="14" r:id="rId15"/>
    <sheet name="درآمد ناشی ازفروش" sheetId="15" r:id="rId16"/>
  </sheets>
  <externalReferences>
    <externalReference r:id="rId17"/>
  </externalReferences>
  <definedNames>
    <definedName name="_xlnm._FilterDatabase" localSheetId="8" hidden="1">'درآمد سپرده بانکی'!$A$8:$I$16</definedName>
    <definedName name="_xlnm._FilterDatabase" localSheetId="14" hidden="1">'درآمد ناشی از تغییر قیمت  '!#REF!</definedName>
    <definedName name="_xlnm._FilterDatabase" localSheetId="15" hidden="1">'درآمد ناشی ازفروش'!$A$238:$Q$260</definedName>
    <definedName name="_xlnm._FilterDatabase" localSheetId="4" hidden="1">سپرده!$A$8:$K$15</definedName>
    <definedName name="_xlnm._FilterDatabase" localSheetId="13" hidden="1">'سود سپرده بانکی'!$A$8:$M$15</definedName>
    <definedName name="_xlnm.Print_Area" localSheetId="1">' سهام'!$A$1:$Z$41</definedName>
    <definedName name="_xlnm.Print_Area" localSheetId="2">اوراق!$A$1:$AJ$20</definedName>
    <definedName name="_xlnm.Print_Area" localSheetId="3">'تعدیل قیمت'!$A$1:$J$21</definedName>
    <definedName name="_xlnm.Print_Area" localSheetId="8">'درآمد سپرده بانکی'!$A$1:$J$18</definedName>
    <definedName name="_xlnm.Print_Area" localSheetId="7">'درآمد سرمایه گذاری در اوراق بها'!$A$1:$V$27</definedName>
    <definedName name="_xlnm.Print_Area" localSheetId="6">'درآمد سرمایه گذاری در سهام'!$A$1:$V$303</definedName>
    <definedName name="_xlnm.Print_Area" localSheetId="10">'درآمد سود ترجیجی'!$A$1:$I$19</definedName>
    <definedName name="_xlnm.Print_Area" localSheetId="14">'درآمد ناشی از تغییر قیمت  '!$A$1:$R$92</definedName>
    <definedName name="_xlnm.Print_Area" localSheetId="15">'درآمد ناشی ازفروش'!$A$1:$R$280</definedName>
    <definedName name="_xlnm.Print_Area" localSheetId="5">درآمدها!$A$1:$J$13</definedName>
    <definedName name="_xlnm.Print_Area" localSheetId="9">'سایر درآمدها'!$A$1:$F$13</definedName>
    <definedName name="_xlnm.Print_Area" localSheetId="4">سپرده!$A$1:$L$17</definedName>
    <definedName name="_xlnm.Print_Area" localSheetId="12">'سود اوراق'!$A$1:$N$25</definedName>
    <definedName name="_xlnm.Print_Area" localSheetId="13">'سود سپرده بانکی'!$A$1:$N$17</definedName>
    <definedName name="_xlnm.Print_Area" localSheetId="11">'سود سهام'!$A$1:$N$16</definedName>
    <definedName name="_xlnm.Print_Area" localSheetId="0">'صورت وضعیت پرتفوی'!$A$1:$H$26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5" i="1" l="1"/>
  <c r="W40" i="1"/>
  <c r="Q33" i="5"/>
  <c r="Q304" i="5"/>
  <c r="I22" i="15"/>
  <c r="I23" i="15"/>
  <c r="Q286" i="15"/>
  <c r="Q283" i="15"/>
  <c r="Q285" i="15"/>
  <c r="T32" i="15"/>
  <c r="Q135" i="15"/>
  <c r="T230" i="15"/>
  <c r="T228" i="15"/>
  <c r="T262" i="15"/>
  <c r="T261" i="15"/>
  <c r="T263" i="15" s="1"/>
  <c r="Q29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10" i="15"/>
  <c r="Q9" i="15"/>
  <c r="S32" i="15"/>
  <c r="O306" i="5"/>
  <c r="O305" i="5"/>
  <c r="O304" i="5"/>
  <c r="Y106" i="5"/>
  <c r="Y104" i="5"/>
  <c r="C104" i="5"/>
  <c r="M33" i="5"/>
  <c r="I275" i="15"/>
  <c r="C26" i="6"/>
  <c r="C24" i="13"/>
  <c r="V76" i="14"/>
  <c r="T47" i="14"/>
  <c r="T48" i="14"/>
  <c r="T49" i="14"/>
  <c r="T50" i="14"/>
  <c r="T51" i="14"/>
  <c r="T52" i="14"/>
  <c r="T53" i="14"/>
  <c r="T54" i="14"/>
  <c r="T55" i="14"/>
  <c r="T56" i="14"/>
  <c r="T57" i="14"/>
  <c r="T58" i="14"/>
  <c r="T59" i="14"/>
  <c r="T60" i="14"/>
  <c r="T61" i="14"/>
  <c r="T62" i="14"/>
  <c r="T63" i="14"/>
  <c r="T46" i="14"/>
  <c r="S47" i="14"/>
  <c r="S48" i="14"/>
  <c r="S49" i="14"/>
  <c r="S50" i="14"/>
  <c r="S51" i="14"/>
  <c r="S52" i="14"/>
  <c r="S53" i="14"/>
  <c r="S54" i="14"/>
  <c r="S55" i="14"/>
  <c r="S56" i="14"/>
  <c r="S57" i="14"/>
  <c r="S58" i="14"/>
  <c r="S59" i="14"/>
  <c r="S60" i="14"/>
  <c r="S61" i="14"/>
  <c r="S62" i="14"/>
  <c r="S63" i="14"/>
  <c r="S46" i="14"/>
  <c r="C65" i="14"/>
  <c r="E65" i="14"/>
  <c r="G65" i="14"/>
  <c r="I65" i="14"/>
  <c r="V65" i="14" s="1"/>
  <c r="K65" i="14"/>
  <c r="M65" i="14"/>
  <c r="O65" i="14"/>
  <c r="Q65" i="14"/>
  <c r="T65" i="14" s="1"/>
  <c r="K16" i="24"/>
  <c r="I16" i="24"/>
  <c r="M11" i="27"/>
  <c r="M12" i="27"/>
  <c r="I15" i="27"/>
  <c r="G12" i="27"/>
  <c r="C18" i="2"/>
  <c r="I18" i="2"/>
  <c r="I13" i="2"/>
  <c r="K13" i="2" s="1"/>
  <c r="I12" i="2"/>
  <c r="K12" i="2" s="1"/>
  <c r="Q22" i="3"/>
  <c r="O21" i="3"/>
  <c r="Y34" i="1"/>
  <c r="Y35" i="1"/>
  <c r="Y36" i="1"/>
  <c r="Y37" i="1"/>
  <c r="Y38" i="1"/>
  <c r="Y39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11" i="1"/>
  <c r="Y44" i="1"/>
  <c r="Y45" i="1" s="1"/>
  <c r="E45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11" i="1"/>
  <c r="S283" i="5"/>
  <c r="S284" i="5"/>
  <c r="S285" i="5"/>
  <c r="S286" i="5"/>
  <c r="S287" i="5"/>
  <c r="S288" i="5"/>
  <c r="S289" i="5"/>
  <c r="S290" i="5"/>
  <c r="S291" i="5"/>
  <c r="S292" i="5"/>
  <c r="S293" i="5"/>
  <c r="S294" i="5"/>
  <c r="S295" i="5"/>
  <c r="S296" i="5"/>
  <c r="S297" i="5"/>
  <c r="S298" i="5"/>
  <c r="S299" i="5"/>
  <c r="S300" i="5"/>
  <c r="S301" i="5"/>
  <c r="Q261" i="15"/>
  <c r="S11" i="6"/>
  <c r="C40" i="1"/>
  <c r="Q58" i="15"/>
  <c r="G261" i="15"/>
  <c r="M261" i="15"/>
  <c r="E261" i="15"/>
  <c r="C261" i="15"/>
  <c r="K261" i="15"/>
  <c r="I28" i="15"/>
  <c r="I27" i="15"/>
  <c r="I29" i="15"/>
  <c r="I278" i="15"/>
  <c r="I274" i="15"/>
  <c r="I276" i="15"/>
  <c r="I277" i="15"/>
  <c r="I273" i="15"/>
  <c r="I272" i="15"/>
  <c r="S20" i="6"/>
  <c r="I20" i="6"/>
  <c r="S26" i="5"/>
  <c r="S27" i="5"/>
  <c r="S28" i="5"/>
  <c r="I26" i="5"/>
  <c r="I27" i="5"/>
  <c r="I28" i="5"/>
  <c r="I29" i="5"/>
  <c r="S50" i="5"/>
  <c r="I50" i="5"/>
  <c r="I84" i="14"/>
  <c r="I83" i="14"/>
  <c r="I82" i="14"/>
  <c r="I85" i="14"/>
  <c r="Q82" i="14"/>
  <c r="Q85" i="14"/>
  <c r="Q13" i="14"/>
  <c r="Q25" i="14"/>
  <c r="Q35" i="14"/>
  <c r="Q28" i="14"/>
  <c r="Q23" i="14"/>
  <c r="Q31" i="14"/>
  <c r="Q26" i="14"/>
  <c r="Q33" i="14"/>
  <c r="Q16" i="14"/>
  <c r="Q20" i="14"/>
  <c r="Q18" i="14"/>
  <c r="Q34" i="14"/>
  <c r="Q22" i="14"/>
  <c r="Q32" i="14"/>
  <c r="Q27" i="14"/>
  <c r="Q17" i="14"/>
  <c r="Q24" i="14"/>
  <c r="Q30" i="14"/>
  <c r="Q29" i="14"/>
  <c r="Q21" i="14"/>
  <c r="Q11" i="14"/>
  <c r="Q12" i="14"/>
  <c r="Q19" i="14"/>
  <c r="Q9" i="14"/>
  <c r="Q14" i="14"/>
  <c r="Q15" i="14"/>
  <c r="Q10" i="14"/>
  <c r="I13" i="14"/>
  <c r="I25" i="14"/>
  <c r="I35" i="14"/>
  <c r="I28" i="14"/>
  <c r="I23" i="14"/>
  <c r="I31" i="14"/>
  <c r="I26" i="14"/>
  <c r="I33" i="14"/>
  <c r="I16" i="14"/>
  <c r="I20" i="14"/>
  <c r="I18" i="14"/>
  <c r="I34" i="14"/>
  <c r="I22" i="14"/>
  <c r="I32" i="14"/>
  <c r="I27" i="14"/>
  <c r="I17" i="14"/>
  <c r="I24" i="14"/>
  <c r="I30" i="14"/>
  <c r="I29" i="14"/>
  <c r="I21" i="14"/>
  <c r="I11" i="14"/>
  <c r="I12" i="14"/>
  <c r="I19" i="14"/>
  <c r="I9" i="14"/>
  <c r="I14" i="14"/>
  <c r="I15" i="14"/>
  <c r="I10" i="14"/>
  <c r="D18" i="26"/>
  <c r="D17" i="26"/>
  <c r="E17" i="26" s="1"/>
  <c r="D16" i="26"/>
  <c r="D15" i="26"/>
  <c r="D13" i="26"/>
  <c r="D10" i="26"/>
  <c r="D9" i="26"/>
  <c r="D8" i="26"/>
  <c r="I30" i="15" l="1"/>
  <c r="T33" i="15" s="1"/>
  <c r="E305" i="5"/>
  <c r="Q279" i="15"/>
  <c r="Q40" i="1"/>
  <c r="O261" i="15"/>
  <c r="M22" i="13"/>
  <c r="I24" i="13"/>
  <c r="G22" i="13"/>
  <c r="M10" i="27"/>
  <c r="G10" i="27"/>
  <c r="G11" i="27"/>
  <c r="C12" i="8"/>
  <c r="E12" i="8"/>
  <c r="I20" i="17"/>
  <c r="I11" i="17"/>
  <c r="I12" i="17"/>
  <c r="I13" i="17"/>
  <c r="I14" i="17"/>
  <c r="I15" i="17"/>
  <c r="I16" i="17"/>
  <c r="I17" i="17"/>
  <c r="I18" i="17"/>
  <c r="I19" i="17"/>
  <c r="AI16" i="3"/>
  <c r="AI15" i="3"/>
  <c r="I40" i="1"/>
  <c r="G40" i="1"/>
  <c r="G45" i="1"/>
  <c r="E40" i="1"/>
  <c r="AG19" i="3"/>
  <c r="AE19" i="3"/>
  <c r="S282" i="5"/>
  <c r="S281" i="5"/>
  <c r="S280" i="5"/>
  <c r="S279" i="5"/>
  <c r="S278" i="5"/>
  <c r="S277" i="5"/>
  <c r="E33" i="5"/>
  <c r="I163" i="5"/>
  <c r="S163" i="5"/>
  <c r="I24" i="5"/>
  <c r="I25" i="5"/>
  <c r="S25" i="5"/>
  <c r="S48" i="5"/>
  <c r="S49" i="5"/>
  <c r="S51" i="5"/>
  <c r="S52" i="5"/>
  <c r="I48" i="5"/>
  <c r="I49" i="5"/>
  <c r="I51" i="5"/>
  <c r="I52" i="5"/>
  <c r="S24" i="5"/>
  <c r="S54" i="5"/>
  <c r="I54" i="5"/>
  <c r="S24" i="6"/>
  <c r="I24" i="6"/>
  <c r="Q76" i="14"/>
  <c r="C91" i="14"/>
  <c r="E91" i="14"/>
  <c r="G91" i="14"/>
  <c r="K91" i="14"/>
  <c r="M91" i="14"/>
  <c r="O91" i="14"/>
  <c r="O36" i="14"/>
  <c r="M36" i="14"/>
  <c r="K36" i="14"/>
  <c r="G36" i="14"/>
  <c r="E36" i="14"/>
  <c r="C36" i="14"/>
  <c r="E9" i="26"/>
  <c r="E10" i="26"/>
  <c r="E11" i="26"/>
  <c r="E12" i="26"/>
  <c r="E13" i="26"/>
  <c r="E14" i="26"/>
  <c r="E15" i="26"/>
  <c r="E16" i="26"/>
  <c r="E18" i="26"/>
  <c r="E8" i="26"/>
  <c r="G19" i="7"/>
  <c r="K24" i="13"/>
  <c r="K27" i="13" s="1"/>
  <c r="E24" i="13"/>
  <c r="M23" i="13"/>
  <c r="G23" i="13"/>
  <c r="K15" i="27"/>
  <c r="M13" i="27"/>
  <c r="M14" i="27"/>
  <c r="M9" i="27"/>
  <c r="M304" i="5"/>
  <c r="E15" i="27"/>
  <c r="G14" i="27"/>
  <c r="G9" i="27"/>
  <c r="C15" i="27"/>
  <c r="C16" i="2"/>
  <c r="C19" i="2" s="1"/>
  <c r="O19" i="3"/>
  <c r="O22" i="3" s="1"/>
  <c r="Y19" i="3"/>
  <c r="W19" i="3"/>
  <c r="M40" i="1"/>
  <c r="O40" i="1"/>
  <c r="O43" i="1" s="1"/>
  <c r="K40" i="1"/>
  <c r="K43" i="1" s="1"/>
  <c r="U40" i="1"/>
  <c r="T76" i="14" l="1"/>
  <c r="M43" i="1"/>
  <c r="Q42" i="1"/>
  <c r="G46" i="1"/>
  <c r="G47" i="1" s="1"/>
  <c r="E45" i="5"/>
  <c r="E70" i="5" s="1"/>
  <c r="G15" i="27"/>
  <c r="M15" i="27"/>
  <c r="E46" i="1"/>
  <c r="Y40" i="1"/>
  <c r="Q43" i="1" l="1"/>
  <c r="C43" i="1"/>
  <c r="A3" i="6" l="1"/>
  <c r="S244" i="5"/>
  <c r="S245" i="5"/>
  <c r="S246" i="5"/>
  <c r="S247" i="5"/>
  <c r="S248" i="5"/>
  <c r="S249" i="5"/>
  <c r="S250" i="5"/>
  <c r="S251" i="5"/>
  <c r="S252" i="5"/>
  <c r="S253" i="5"/>
  <c r="S254" i="5"/>
  <c r="S255" i="5"/>
  <c r="S256" i="5"/>
  <c r="S257" i="5"/>
  <c r="S258" i="5"/>
  <c r="S259" i="5"/>
  <c r="S260" i="5"/>
  <c r="S261" i="5"/>
  <c r="S262" i="5"/>
  <c r="S263" i="5"/>
  <c r="S243" i="5"/>
  <c r="Q45" i="5"/>
  <c r="Q70" i="5" s="1"/>
  <c r="C304" i="5"/>
  <c r="G33" i="5"/>
  <c r="G45" i="5" s="1"/>
  <c r="G70" i="5" s="1"/>
  <c r="S90" i="5"/>
  <c r="I186" i="5"/>
  <c r="S186" i="5"/>
  <c r="O33" i="5"/>
  <c r="O45" i="5" s="1"/>
  <c r="O70" i="5" s="1"/>
  <c r="I91" i="5"/>
  <c r="I92" i="5"/>
  <c r="I93" i="5"/>
  <c r="S91" i="5"/>
  <c r="S92" i="5"/>
  <c r="S93" i="5"/>
  <c r="I247" i="5"/>
  <c r="I249" i="5"/>
  <c r="I251" i="5"/>
  <c r="I277" i="5"/>
  <c r="I278" i="5"/>
  <c r="I279" i="5"/>
  <c r="I280" i="5"/>
  <c r="E82" i="5"/>
  <c r="E104" i="5" s="1"/>
  <c r="I282" i="5"/>
  <c r="I281" i="5"/>
  <c r="I250" i="5"/>
  <c r="I256" i="5"/>
  <c r="I253" i="5"/>
  <c r="I246" i="5"/>
  <c r="I248" i="5"/>
  <c r="I252" i="5"/>
  <c r="I254" i="5"/>
  <c r="I257" i="5"/>
  <c r="I243" i="5"/>
  <c r="I245" i="5"/>
  <c r="I255" i="5"/>
  <c r="I258" i="5"/>
  <c r="I259" i="5"/>
  <c r="I260" i="5"/>
  <c r="I261" i="5"/>
  <c r="I262" i="5"/>
  <c r="I263" i="5"/>
  <c r="I244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12" i="5"/>
  <c r="S213" i="5"/>
  <c r="S214" i="5"/>
  <c r="S215" i="5"/>
  <c r="S216" i="5"/>
  <c r="S217" i="5"/>
  <c r="S218" i="5"/>
  <c r="S219" i="5"/>
  <c r="S220" i="5"/>
  <c r="S221" i="5"/>
  <c r="S222" i="5"/>
  <c r="S223" i="5"/>
  <c r="S224" i="5"/>
  <c r="S225" i="5"/>
  <c r="S226" i="5"/>
  <c r="S227" i="5"/>
  <c r="S228" i="5"/>
  <c r="S229" i="5"/>
  <c r="S212" i="5"/>
  <c r="I181" i="5"/>
  <c r="I182" i="5"/>
  <c r="I183" i="5"/>
  <c r="I184" i="5"/>
  <c r="I185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80" i="5"/>
  <c r="S181" i="5"/>
  <c r="S182" i="5"/>
  <c r="S183" i="5"/>
  <c r="S184" i="5"/>
  <c r="S185" i="5"/>
  <c r="S187" i="5"/>
  <c r="S188" i="5"/>
  <c r="S189" i="5"/>
  <c r="S190" i="5"/>
  <c r="S191" i="5"/>
  <c r="S192" i="5"/>
  <c r="S193" i="5"/>
  <c r="S194" i="5"/>
  <c r="S195" i="5"/>
  <c r="S196" i="5"/>
  <c r="S197" i="5"/>
  <c r="S198" i="5"/>
  <c r="S180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4" i="5"/>
  <c r="I165" i="5"/>
  <c r="I166" i="5"/>
  <c r="I148" i="5"/>
  <c r="S149" i="5"/>
  <c r="S150" i="5"/>
  <c r="S151" i="5"/>
  <c r="S152" i="5"/>
  <c r="S153" i="5"/>
  <c r="S154" i="5"/>
  <c r="S155" i="5"/>
  <c r="S156" i="5"/>
  <c r="S157" i="5"/>
  <c r="S158" i="5"/>
  <c r="S159" i="5"/>
  <c r="S160" i="5"/>
  <c r="S161" i="5"/>
  <c r="S162" i="5"/>
  <c r="S164" i="5"/>
  <c r="S165" i="5"/>
  <c r="S166" i="5"/>
  <c r="S148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17" i="5"/>
  <c r="S100" i="5"/>
  <c r="S84" i="5"/>
  <c r="S85" i="5"/>
  <c r="S86" i="5"/>
  <c r="S87" i="5"/>
  <c r="S88" i="5"/>
  <c r="S89" i="5"/>
  <c r="S94" i="5"/>
  <c r="S95" i="5"/>
  <c r="S96" i="5"/>
  <c r="S97" i="5"/>
  <c r="S98" i="5"/>
  <c r="S99" i="5"/>
  <c r="S101" i="5"/>
  <c r="S102" i="5"/>
  <c r="S103" i="5"/>
  <c r="S83" i="5"/>
  <c r="I84" i="5"/>
  <c r="I85" i="5"/>
  <c r="I86" i="5"/>
  <c r="I87" i="5"/>
  <c r="I88" i="5"/>
  <c r="I89" i="5"/>
  <c r="I90" i="5"/>
  <c r="I94" i="5"/>
  <c r="I95" i="5"/>
  <c r="I96" i="5"/>
  <c r="I97" i="5"/>
  <c r="I98" i="5"/>
  <c r="I99" i="5"/>
  <c r="I100" i="5"/>
  <c r="I101" i="5"/>
  <c r="I102" i="5"/>
  <c r="I103" i="5"/>
  <c r="I83" i="5"/>
  <c r="I46" i="5"/>
  <c r="S47" i="5"/>
  <c r="S53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46" i="5"/>
  <c r="I47" i="5"/>
  <c r="I53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12" i="5"/>
  <c r="I13" i="5"/>
  <c r="I14" i="5"/>
  <c r="I15" i="5"/>
  <c r="I16" i="5"/>
  <c r="I17" i="5"/>
  <c r="I18" i="5"/>
  <c r="I19" i="5"/>
  <c r="I20" i="5"/>
  <c r="I21" i="5"/>
  <c r="I22" i="5"/>
  <c r="I23" i="5"/>
  <c r="I30" i="5"/>
  <c r="I31" i="5"/>
  <c r="I32" i="5"/>
  <c r="I11" i="5"/>
  <c r="S12" i="5"/>
  <c r="S13" i="5"/>
  <c r="S14" i="5"/>
  <c r="S15" i="5"/>
  <c r="S16" i="5"/>
  <c r="S17" i="5"/>
  <c r="S18" i="5"/>
  <c r="S19" i="5"/>
  <c r="S20" i="5"/>
  <c r="S21" i="5"/>
  <c r="S22" i="5"/>
  <c r="S23" i="5"/>
  <c r="S29" i="5"/>
  <c r="S30" i="5"/>
  <c r="S31" i="5"/>
  <c r="S32" i="5"/>
  <c r="S11" i="5"/>
  <c r="S12" i="6"/>
  <c r="S13" i="6"/>
  <c r="S14" i="6"/>
  <c r="S15" i="6"/>
  <c r="S16" i="6"/>
  <c r="S17" i="6"/>
  <c r="S18" i="6"/>
  <c r="S19" i="6"/>
  <c r="S21" i="6"/>
  <c r="S22" i="6"/>
  <c r="S23" i="6"/>
  <c r="S25" i="6"/>
  <c r="Q26" i="6"/>
  <c r="O26" i="6"/>
  <c r="G26" i="6"/>
  <c r="E26" i="6"/>
  <c r="I25" i="6"/>
  <c r="I23" i="6"/>
  <c r="I22" i="6"/>
  <c r="I58" i="15"/>
  <c r="I68" i="15" s="1"/>
  <c r="I87" i="15" s="1"/>
  <c r="I98" i="15" s="1"/>
  <c r="I117" i="15" s="1"/>
  <c r="I127" i="15" s="1"/>
  <c r="I146" i="15" s="1"/>
  <c r="I156" i="15" s="1"/>
  <c r="I172" i="15" s="1"/>
  <c r="I182" i="15" s="1"/>
  <c r="I194" i="15" s="1"/>
  <c r="I204" i="15" s="1"/>
  <c r="I228" i="15" s="1"/>
  <c r="V228" i="15" s="1"/>
  <c r="C58" i="15"/>
  <c r="C68" i="15" s="1"/>
  <c r="C87" i="15" s="1"/>
  <c r="E58" i="15"/>
  <c r="E68" i="15" s="1"/>
  <c r="E87" i="15" s="1"/>
  <c r="E98" i="15" s="1"/>
  <c r="E117" i="15" s="1"/>
  <c r="E127" i="15" s="1"/>
  <c r="E146" i="15" s="1"/>
  <c r="E156" i="15" s="1"/>
  <c r="E172" i="15" s="1"/>
  <c r="E182" i="15" s="1"/>
  <c r="E194" i="15" s="1"/>
  <c r="E204" i="15" s="1"/>
  <c r="E228" i="15" s="1"/>
  <c r="G58" i="15"/>
  <c r="K58" i="15"/>
  <c r="K68" i="15" s="1"/>
  <c r="K87" i="15" s="1"/>
  <c r="K98" i="15" s="1"/>
  <c r="K117" i="15" s="1"/>
  <c r="K127" i="15" s="1"/>
  <c r="K146" i="15" s="1"/>
  <c r="K156" i="15" s="1"/>
  <c r="K172" i="15" s="1"/>
  <c r="K182" i="15" s="1"/>
  <c r="K194" i="15" s="1"/>
  <c r="K204" i="15" s="1"/>
  <c r="K228" i="15" s="1"/>
  <c r="M58" i="15"/>
  <c r="O58" i="15"/>
  <c r="O68" i="15" s="1"/>
  <c r="O87" i="15" s="1"/>
  <c r="O98" i="15" s="1"/>
  <c r="O117" i="15" s="1"/>
  <c r="O127" i="15" s="1"/>
  <c r="O146" i="15" s="1"/>
  <c r="O156" i="15" s="1"/>
  <c r="O172" i="15" s="1"/>
  <c r="Q68" i="15"/>
  <c r="Q87" i="15" s="1"/>
  <c r="G30" i="15"/>
  <c r="E279" i="15"/>
  <c r="G279" i="15"/>
  <c r="C279" i="15"/>
  <c r="K279" i="15"/>
  <c r="M279" i="15"/>
  <c r="O279" i="15"/>
  <c r="M30" i="15"/>
  <c r="C30" i="15"/>
  <c r="E30" i="15"/>
  <c r="K30" i="15"/>
  <c r="I261" i="15"/>
  <c r="I283" i="15" s="1"/>
  <c r="I285" i="15" s="1"/>
  <c r="I76" i="14"/>
  <c r="E306" i="5" s="1"/>
  <c r="C76" i="14"/>
  <c r="E76" i="14"/>
  <c r="G76" i="14"/>
  <c r="K76" i="14"/>
  <c r="M76" i="14"/>
  <c r="O76" i="14"/>
  <c r="I88" i="14"/>
  <c r="I87" i="14"/>
  <c r="I86" i="14"/>
  <c r="Q83" i="14"/>
  <c r="O182" i="15" l="1"/>
  <c r="O194" i="15" s="1"/>
  <c r="O204" i="15" s="1"/>
  <c r="O228" i="15" s="1"/>
  <c r="Q98" i="15"/>
  <c r="Q117" i="15" s="1"/>
  <c r="G68" i="15"/>
  <c r="M68" i="15"/>
  <c r="C98" i="15"/>
  <c r="C117" i="15" s="1"/>
  <c r="C127" i="15" s="1"/>
  <c r="C146" i="15" s="1"/>
  <c r="C156" i="15" s="1"/>
  <c r="C172" i="15" s="1"/>
  <c r="C182" i="15" s="1"/>
  <c r="C194" i="15" s="1"/>
  <c r="C204" i="15" s="1"/>
  <c r="C228" i="15" s="1"/>
  <c r="S26" i="6"/>
  <c r="U20" i="6" s="1"/>
  <c r="M26" i="6"/>
  <c r="I279" i="15"/>
  <c r="G17" i="27"/>
  <c r="G18" i="27" s="1"/>
  <c r="C18" i="27"/>
  <c r="E18" i="27"/>
  <c r="M17" i="27"/>
  <c r="I18" i="27"/>
  <c r="K18" i="27"/>
  <c r="A3" i="27"/>
  <c r="C17" i="7"/>
  <c r="G17" i="7"/>
  <c r="E10" i="11" s="1"/>
  <c r="E16" i="2"/>
  <c r="G16" i="2"/>
  <c r="G82" i="5"/>
  <c r="G104" i="5" s="1"/>
  <c r="O82" i="5"/>
  <c r="M45" i="5"/>
  <c r="M70" i="5" s="1"/>
  <c r="C33" i="5"/>
  <c r="C45" i="5" s="1"/>
  <c r="Q36" i="14"/>
  <c r="T36" i="14" s="1"/>
  <c r="I36" i="14"/>
  <c r="I89" i="14"/>
  <c r="I90" i="14"/>
  <c r="Q89" i="14"/>
  <c r="Q90" i="14"/>
  <c r="Q84" i="14"/>
  <c r="Q86" i="14"/>
  <c r="Q87" i="14"/>
  <c r="Q88" i="14"/>
  <c r="V36" i="14" l="1"/>
  <c r="E304" i="5"/>
  <c r="E307" i="5" s="1"/>
  <c r="Q127" i="15"/>
  <c r="G304" i="5"/>
  <c r="I91" i="14"/>
  <c r="Q91" i="14"/>
  <c r="G87" i="15"/>
  <c r="M87" i="15"/>
  <c r="E9" i="11"/>
  <c r="U24" i="6"/>
  <c r="C70" i="5"/>
  <c r="M18" i="27"/>
  <c r="Q82" i="5"/>
  <c r="Q104" i="5" s="1"/>
  <c r="I282" i="15"/>
  <c r="S33" i="5"/>
  <c r="S45" i="5" s="1"/>
  <c r="S70" i="5" s="1"/>
  <c r="S82" i="5" s="1"/>
  <c r="S104" i="5" s="1"/>
  <c r="S116" i="5" s="1"/>
  <c r="S135" i="5" s="1"/>
  <c r="S147" i="5" s="1"/>
  <c r="S167" i="5" s="1"/>
  <c r="S179" i="5" s="1"/>
  <c r="S199" i="5" s="1"/>
  <c r="Q282" i="15"/>
  <c r="Q146" i="15" l="1"/>
  <c r="Q156" i="15" s="1"/>
  <c r="Q172" i="15" s="1"/>
  <c r="Q182" i="15" s="1"/>
  <c r="Q194" i="15" s="1"/>
  <c r="Q204" i="15" s="1"/>
  <c r="Q228" i="15" s="1"/>
  <c r="C82" i="5"/>
  <c r="C116" i="5" s="1"/>
  <c r="C135" i="5" s="1"/>
  <c r="C147" i="5" s="1"/>
  <c r="C167" i="5" s="1"/>
  <c r="C179" i="5" s="1"/>
  <c r="C199" i="5" s="1"/>
  <c r="C211" i="5" s="1"/>
  <c r="C230" i="5" s="1"/>
  <c r="C242" i="5" s="1"/>
  <c r="C264" i="5" s="1"/>
  <c r="C276" i="5" s="1"/>
  <c r="C302" i="5" s="1"/>
  <c r="G98" i="15"/>
  <c r="M98" i="15"/>
  <c r="E116" i="5"/>
  <c r="G116" i="5"/>
  <c r="O104" i="5"/>
  <c r="S211" i="5"/>
  <c r="C19" i="7"/>
  <c r="G18" i="24"/>
  <c r="G15" i="24"/>
  <c r="G12" i="24"/>
  <c r="G10" i="24"/>
  <c r="G13" i="24"/>
  <c r="G14" i="24"/>
  <c r="G11" i="24"/>
  <c r="G9" i="24"/>
  <c r="E16" i="24"/>
  <c r="E19" i="24" s="1"/>
  <c r="M20" i="13"/>
  <c r="G20" i="13"/>
  <c r="AG23" i="3"/>
  <c r="AE23" i="3"/>
  <c r="AE24" i="3" s="1"/>
  <c r="U45" i="1"/>
  <c r="W46" i="1" s="1"/>
  <c r="W47" i="1" s="1"/>
  <c r="T229" i="15" l="1"/>
  <c r="T231" i="15" s="1"/>
  <c r="Q116" i="5"/>
  <c r="Q135" i="5" s="1"/>
  <c r="O116" i="5"/>
  <c r="O135" i="5" s="1"/>
  <c r="O147" i="5" s="1"/>
  <c r="O167" i="5" s="1"/>
  <c r="O179" i="5" s="1"/>
  <c r="O199" i="5" s="1"/>
  <c r="O211" i="5" s="1"/>
  <c r="O230" i="5" s="1"/>
  <c r="O242" i="5" s="1"/>
  <c r="M82" i="5"/>
  <c r="M104" i="5" s="1"/>
  <c r="M116" i="5" s="1"/>
  <c r="M135" i="5" s="1"/>
  <c r="M147" i="5" s="1"/>
  <c r="M167" i="5" s="1"/>
  <c r="M179" i="5" s="1"/>
  <c r="M199" i="5" s="1"/>
  <c r="M211" i="5" s="1"/>
  <c r="M230" i="5" s="1"/>
  <c r="M242" i="5" s="1"/>
  <c r="M264" i="5" s="1"/>
  <c r="M276" i="5" s="1"/>
  <c r="M302" i="5" s="1"/>
  <c r="M305" i="5" s="1"/>
  <c r="G117" i="15"/>
  <c r="M117" i="15"/>
  <c r="C305" i="5"/>
  <c r="G135" i="5"/>
  <c r="S230" i="5"/>
  <c r="S242" i="5" s="1"/>
  <c r="S264" i="5" s="1"/>
  <c r="S276" i="5" s="1"/>
  <c r="S302" i="5" s="1"/>
  <c r="G16" i="24"/>
  <c r="AG24" i="3"/>
  <c r="AG25" i="3" s="1"/>
  <c r="I43" i="1"/>
  <c r="U46" i="1"/>
  <c r="A3" i="26"/>
  <c r="A2" i="26"/>
  <c r="A1" i="26"/>
  <c r="U295" i="5" l="1"/>
  <c r="U298" i="5"/>
  <c r="U296" i="5"/>
  <c r="U293" i="5"/>
  <c r="U301" i="5"/>
  <c r="U292" i="5"/>
  <c r="U283" i="5"/>
  <c r="U291" i="5"/>
  <c r="U287" i="5"/>
  <c r="U288" i="5"/>
  <c r="U284" i="5"/>
  <c r="U297" i="5"/>
  <c r="U290" i="5"/>
  <c r="U299" i="5"/>
  <c r="U286" i="5"/>
  <c r="U300" i="5"/>
  <c r="U289" i="5"/>
  <c r="U294" i="5"/>
  <c r="U285" i="5"/>
  <c r="U27" i="5"/>
  <c r="U28" i="5"/>
  <c r="U26" i="5"/>
  <c r="Q147" i="5"/>
  <c r="Q167" i="5" s="1"/>
  <c r="G147" i="5"/>
  <c r="G167" i="5" s="1"/>
  <c r="U50" i="5"/>
  <c r="G127" i="15"/>
  <c r="E135" i="5"/>
  <c r="U25" i="5"/>
  <c r="U163" i="5"/>
  <c r="M127" i="15"/>
  <c r="U52" i="5"/>
  <c r="U51" i="5"/>
  <c r="U49" i="5"/>
  <c r="U48" i="5"/>
  <c r="U54" i="5"/>
  <c r="U24" i="5"/>
  <c r="E8" i="11"/>
  <c r="U251" i="5"/>
  <c r="U245" i="5"/>
  <c r="U124" i="5"/>
  <c r="U159" i="5"/>
  <c r="U56" i="5"/>
  <c r="U161" i="5"/>
  <c r="U193" i="5"/>
  <c r="U123" i="5"/>
  <c r="U83" i="5"/>
  <c r="U166" i="5"/>
  <c r="U187" i="5"/>
  <c r="U68" i="5"/>
  <c r="U165" i="5"/>
  <c r="U197" i="5"/>
  <c r="U61" i="5"/>
  <c r="U14" i="5"/>
  <c r="U99" i="5"/>
  <c r="U248" i="5"/>
  <c r="U246" i="5"/>
  <c r="U46" i="5"/>
  <c r="U222" i="5"/>
  <c r="U185" i="5"/>
  <c r="U223" i="5"/>
  <c r="U129" i="5"/>
  <c r="U90" i="5"/>
  <c r="U15" i="5"/>
  <c r="U228" i="5"/>
  <c r="U98" i="5"/>
  <c r="U93" i="5"/>
  <c r="U255" i="5"/>
  <c r="U259" i="5"/>
  <c r="U53" i="5"/>
  <c r="U158" i="5"/>
  <c r="U184" i="5"/>
  <c r="U67" i="5"/>
  <c r="U86" i="5"/>
  <c r="U155" i="5"/>
  <c r="U12" i="5"/>
  <c r="U263" i="5"/>
  <c r="U257" i="5"/>
  <c r="U60" i="5"/>
  <c r="U220" i="5"/>
  <c r="U29" i="5"/>
  <c r="U160" i="5"/>
  <c r="U128" i="5"/>
  <c r="U47" i="5"/>
  <c r="U150" i="5"/>
  <c r="U100" i="5"/>
  <c r="U195" i="5"/>
  <c r="U183" i="5"/>
  <c r="U117" i="5"/>
  <c r="U87" i="5"/>
  <c r="U224" i="5"/>
  <c r="U247" i="5"/>
  <c r="U16" i="5"/>
  <c r="U134" i="5"/>
  <c r="U101" i="5"/>
  <c r="U154" i="5"/>
  <c r="U13" i="5"/>
  <c r="U97" i="5"/>
  <c r="U122" i="5"/>
  <c r="U102" i="5"/>
  <c r="U227" i="5"/>
  <c r="U32" i="5"/>
  <c r="U229" i="5"/>
  <c r="U278" i="5"/>
  <c r="U125" i="5"/>
  <c r="U188" i="5"/>
  <c r="U55" i="5"/>
  <c r="U92" i="5"/>
  <c r="U252" i="5"/>
  <c r="U256" i="5"/>
  <c r="U88" i="5"/>
  <c r="U156" i="5"/>
  <c r="U131" i="5"/>
  <c r="U62" i="5"/>
  <c r="U30" i="5"/>
  <c r="U133" i="5"/>
  <c r="U182" i="5"/>
  <c r="U66" i="5"/>
  <c r="U148" i="5"/>
  <c r="U282" i="5"/>
  <c r="U281" i="5"/>
  <c r="U151" i="5"/>
  <c r="U196" i="5"/>
  <c r="U243" i="5"/>
  <c r="U59" i="5"/>
  <c r="U11" i="5"/>
  <c r="U261" i="5"/>
  <c r="U260" i="5"/>
  <c r="U217" i="5"/>
  <c r="U132" i="5"/>
  <c r="U212" i="5"/>
  <c r="U216" i="5"/>
  <c r="U213" i="5"/>
  <c r="U126" i="5"/>
  <c r="U103" i="5"/>
  <c r="U121" i="5"/>
  <c r="U127" i="5"/>
  <c r="U96" i="5"/>
  <c r="U58" i="5"/>
  <c r="U120" i="5"/>
  <c r="U215" i="5"/>
  <c r="U63" i="5"/>
  <c r="U23" i="5"/>
  <c r="U91" i="5"/>
  <c r="U280" i="5"/>
  <c r="U258" i="5"/>
  <c r="U253" i="5"/>
  <c r="U214" i="5"/>
  <c r="U65" i="5"/>
  <c r="U219" i="5"/>
  <c r="U190" i="5"/>
  <c r="U164" i="5"/>
  <c r="U95" i="5"/>
  <c r="U69" i="5"/>
  <c r="U57" i="5"/>
  <c r="U85" i="5"/>
  <c r="U157" i="5"/>
  <c r="U198" i="5"/>
  <c r="U277" i="5"/>
  <c r="U244" i="5"/>
  <c r="U262" i="5"/>
  <c r="U180" i="5"/>
  <c r="U84" i="5"/>
  <c r="U226" i="5"/>
  <c r="U22" i="5"/>
  <c r="U225" i="5"/>
  <c r="U19" i="5"/>
  <c r="U64" i="5"/>
  <c r="U221" i="5"/>
  <c r="U181" i="5"/>
  <c r="U149" i="5"/>
  <c r="U186" i="5"/>
  <c r="U191" i="5"/>
  <c r="U162" i="5"/>
  <c r="U89" i="5"/>
  <c r="U153" i="5"/>
  <c r="U192" i="5"/>
  <c r="U21" i="5"/>
  <c r="U249" i="5"/>
  <c r="U250" i="5"/>
  <c r="U189" i="5"/>
  <c r="U194" i="5"/>
  <c r="U218" i="5"/>
  <c r="U118" i="5"/>
  <c r="U152" i="5"/>
  <c r="U94" i="5"/>
  <c r="U18" i="5"/>
  <c r="U31" i="5"/>
  <c r="U17" i="5"/>
  <c r="U119" i="5"/>
  <c r="U20" i="5"/>
  <c r="U279" i="5"/>
  <c r="U254" i="5"/>
  <c r="U130" i="5"/>
  <c r="O264" i="5"/>
  <c r="Q94" i="14"/>
  <c r="I14" i="6"/>
  <c r="I19" i="6"/>
  <c r="I17" i="6"/>
  <c r="I18" i="6"/>
  <c r="I15" i="6"/>
  <c r="I12" i="6"/>
  <c r="I11" i="6"/>
  <c r="I21" i="6"/>
  <c r="I16" i="6"/>
  <c r="I13" i="6"/>
  <c r="G179" i="5" l="1"/>
  <c r="G199" i="5" s="1"/>
  <c r="Q179" i="5"/>
  <c r="Q199" i="5" s="1"/>
  <c r="O276" i="5"/>
  <c r="O302" i="5" s="1"/>
  <c r="E147" i="5"/>
  <c r="E167" i="5" s="1"/>
  <c r="E179" i="5" s="1"/>
  <c r="E199" i="5" s="1"/>
  <c r="G146" i="15"/>
  <c r="M146" i="15"/>
  <c r="U33" i="5"/>
  <c r="U45" i="5" s="1"/>
  <c r="U70" i="5" s="1"/>
  <c r="U82" i="5" s="1"/>
  <c r="U104" i="5" s="1"/>
  <c r="U116" i="5" s="1"/>
  <c r="U135" i="5" s="1"/>
  <c r="U147" i="5" s="1"/>
  <c r="U167" i="5" s="1"/>
  <c r="U179" i="5" s="1"/>
  <c r="U199" i="5" s="1"/>
  <c r="I26" i="6"/>
  <c r="I33" i="5"/>
  <c r="I45" i="5" s="1"/>
  <c r="I70" i="5" s="1"/>
  <c r="I82" i="5" s="1"/>
  <c r="I104" i="5" s="1"/>
  <c r="I116" i="5" s="1"/>
  <c r="I135" i="5" s="1"/>
  <c r="I147" i="5" s="1"/>
  <c r="I167" i="5" s="1"/>
  <c r="I179" i="5" s="1"/>
  <c r="I199" i="5" s="1"/>
  <c r="U25" i="6"/>
  <c r="Q28" i="6"/>
  <c r="O28" i="6"/>
  <c r="G18" i="13"/>
  <c r="G9" i="13"/>
  <c r="G15" i="13"/>
  <c r="G10" i="13"/>
  <c r="G19" i="13"/>
  <c r="G16" i="13"/>
  <c r="G11" i="13"/>
  <c r="G14" i="13"/>
  <c r="G13" i="13"/>
  <c r="G21" i="13"/>
  <c r="G17" i="13"/>
  <c r="G12" i="13"/>
  <c r="G26" i="13"/>
  <c r="M18" i="13"/>
  <c r="M9" i="13"/>
  <c r="M15" i="13"/>
  <c r="M10" i="13"/>
  <c r="M19" i="13"/>
  <c r="M16" i="13"/>
  <c r="M11" i="13"/>
  <c r="M14" i="13"/>
  <c r="M13" i="13"/>
  <c r="M21" i="13"/>
  <c r="M17" i="13"/>
  <c r="M12" i="13"/>
  <c r="M26" i="13"/>
  <c r="M28" i="6"/>
  <c r="E27" i="13"/>
  <c r="A3" i="13"/>
  <c r="M18" i="24"/>
  <c r="K19" i="24"/>
  <c r="C16" i="24"/>
  <c r="C19" i="24" s="1"/>
  <c r="M11" i="24"/>
  <c r="M14" i="24"/>
  <c r="M13" i="24"/>
  <c r="M10" i="24"/>
  <c r="M12" i="24"/>
  <c r="M15" i="24"/>
  <c r="M9" i="24"/>
  <c r="A3" i="24"/>
  <c r="C20" i="7"/>
  <c r="Q211" i="5" l="1"/>
  <c r="K24" i="6"/>
  <c r="K20" i="6"/>
  <c r="G211" i="5"/>
  <c r="G230" i="5" s="1"/>
  <c r="E211" i="5"/>
  <c r="E230" i="5" s="1"/>
  <c r="E242" i="5" s="1"/>
  <c r="E264" i="5" s="1"/>
  <c r="E276" i="5" s="1"/>
  <c r="E302" i="5" s="1"/>
  <c r="M16" i="24"/>
  <c r="M19" i="24" s="1"/>
  <c r="M24" i="13"/>
  <c r="M27" i="13" s="1"/>
  <c r="G24" i="13"/>
  <c r="G156" i="15"/>
  <c r="G172" i="15" s="1"/>
  <c r="M156" i="15"/>
  <c r="M172" i="15" s="1"/>
  <c r="C27" i="13"/>
  <c r="Q29" i="6"/>
  <c r="S28" i="6"/>
  <c r="I211" i="5"/>
  <c r="I230" i="5" s="1"/>
  <c r="I242" i="5" s="1"/>
  <c r="I264" i="5" s="1"/>
  <c r="I276" i="5" s="1"/>
  <c r="U211" i="5"/>
  <c r="U230" i="5" s="1"/>
  <c r="K14" i="6"/>
  <c r="K25" i="6"/>
  <c r="U11" i="6"/>
  <c r="U12" i="6"/>
  <c r="U23" i="6"/>
  <c r="U22" i="6"/>
  <c r="U13" i="6"/>
  <c r="U16" i="6"/>
  <c r="K16" i="6"/>
  <c r="U17" i="6"/>
  <c r="U15" i="6"/>
  <c r="U14" i="6"/>
  <c r="U19" i="6"/>
  <c r="U21" i="6"/>
  <c r="U18" i="6"/>
  <c r="K21" i="6"/>
  <c r="K13" i="6"/>
  <c r="K11" i="6"/>
  <c r="K17" i="6"/>
  <c r="K15" i="6"/>
  <c r="K18" i="6"/>
  <c r="K12" i="6"/>
  <c r="K23" i="6"/>
  <c r="K19" i="6"/>
  <c r="K22" i="6"/>
  <c r="I11" i="7"/>
  <c r="I10" i="11"/>
  <c r="I27" i="13"/>
  <c r="M29" i="6"/>
  <c r="O29" i="6"/>
  <c r="G28" i="6"/>
  <c r="G29" i="6" s="1"/>
  <c r="E28" i="6"/>
  <c r="G19" i="24"/>
  <c r="I19" i="24"/>
  <c r="G20" i="7"/>
  <c r="I16" i="7"/>
  <c r="I10" i="7"/>
  <c r="I15" i="7"/>
  <c r="I14" i="7"/>
  <c r="I12" i="7"/>
  <c r="E12" i="7"/>
  <c r="I13" i="7"/>
  <c r="E11" i="7"/>
  <c r="E10" i="7"/>
  <c r="E16" i="7"/>
  <c r="E15" i="7"/>
  <c r="E14" i="7"/>
  <c r="E13" i="7"/>
  <c r="A3" i="7"/>
  <c r="C15" i="8"/>
  <c r="A3" i="8"/>
  <c r="I9" i="11"/>
  <c r="C20" i="17"/>
  <c r="A3" i="17"/>
  <c r="Q230" i="5" l="1"/>
  <c r="Q242" i="5" s="1"/>
  <c r="Q264" i="5" s="1"/>
  <c r="Q276" i="5" s="1"/>
  <c r="Q302" i="5" s="1"/>
  <c r="M182" i="15"/>
  <c r="M194" i="15" s="1"/>
  <c r="M204" i="15" s="1"/>
  <c r="M228" i="15" s="1"/>
  <c r="G182" i="15"/>
  <c r="G194" i="15" s="1"/>
  <c r="G204" i="15" s="1"/>
  <c r="G228" i="15" s="1"/>
  <c r="I304" i="5"/>
  <c r="G242" i="5"/>
  <c r="G264" i="5" s="1"/>
  <c r="I302" i="5"/>
  <c r="U26" i="6"/>
  <c r="E11" i="11"/>
  <c r="E12" i="11" s="1"/>
  <c r="U242" i="5"/>
  <c r="K26" i="6"/>
  <c r="E15" i="8"/>
  <c r="S29" i="6"/>
  <c r="G27" i="13"/>
  <c r="C28" i="6"/>
  <c r="C29" i="6" s="1"/>
  <c r="E29" i="6"/>
  <c r="I94" i="14"/>
  <c r="I17" i="7"/>
  <c r="E17" i="7"/>
  <c r="K283" i="5" l="1"/>
  <c r="K295" i="5"/>
  <c r="K296" i="5"/>
  <c r="K285" i="5"/>
  <c r="K297" i="5"/>
  <c r="K286" i="5"/>
  <c r="K298" i="5"/>
  <c r="K287" i="5"/>
  <c r="K299" i="5"/>
  <c r="K293" i="5"/>
  <c r="K288" i="5"/>
  <c r="K300" i="5"/>
  <c r="K289" i="5"/>
  <c r="K301" i="5"/>
  <c r="K290" i="5"/>
  <c r="K291" i="5"/>
  <c r="K292" i="5"/>
  <c r="K294" i="5"/>
  <c r="K284" i="5"/>
  <c r="E308" i="5"/>
  <c r="K26" i="5"/>
  <c r="K28" i="5"/>
  <c r="K27" i="5"/>
  <c r="G276" i="5"/>
  <c r="K50" i="5"/>
  <c r="O307" i="5"/>
  <c r="I305" i="5"/>
  <c r="K156" i="5"/>
  <c r="K87" i="5"/>
  <c r="K223" i="5"/>
  <c r="K133" i="5"/>
  <c r="K68" i="5"/>
  <c r="K61" i="5"/>
  <c r="K155" i="5"/>
  <c r="K224" i="5"/>
  <c r="K162" i="5"/>
  <c r="K262" i="5"/>
  <c r="K13" i="5"/>
  <c r="K149" i="5"/>
  <c r="K66" i="5"/>
  <c r="K59" i="5"/>
  <c r="K216" i="5"/>
  <c r="K257" i="5"/>
  <c r="K101" i="5"/>
  <c r="K62" i="5"/>
  <c r="K229" i="5"/>
  <c r="K69" i="5"/>
  <c r="K63" i="5"/>
  <c r="K279" i="5"/>
  <c r="K250" i="5"/>
  <c r="K47" i="5"/>
  <c r="K19" i="5"/>
  <c r="K215" i="5"/>
  <c r="K97" i="5"/>
  <c r="K94" i="5"/>
  <c r="K126" i="5"/>
  <c r="K258" i="5"/>
  <c r="K122" i="5"/>
  <c r="K120" i="5"/>
  <c r="K180" i="5"/>
  <c r="K197" i="5"/>
  <c r="K281" i="5"/>
  <c r="K280" i="5"/>
  <c r="K253" i="5"/>
  <c r="K187" i="5"/>
  <c r="K165" i="5"/>
  <c r="K11" i="5"/>
  <c r="K98" i="5"/>
  <c r="K260" i="5"/>
  <c r="K60" i="5"/>
  <c r="K57" i="5"/>
  <c r="K181" i="5"/>
  <c r="K217" i="5"/>
  <c r="K153" i="5"/>
  <c r="K282" i="5"/>
  <c r="K46" i="5"/>
  <c r="K132" i="5"/>
  <c r="K226" i="5"/>
  <c r="K186" i="5"/>
  <c r="K227" i="5"/>
  <c r="K130" i="5"/>
  <c r="K158" i="5"/>
  <c r="K254" i="5"/>
  <c r="K23" i="5"/>
  <c r="K55" i="5"/>
  <c r="K22" i="5"/>
  <c r="K212" i="5"/>
  <c r="K53" i="5"/>
  <c r="K192" i="5"/>
  <c r="K246" i="5"/>
  <c r="K131" i="5"/>
  <c r="K259" i="5"/>
  <c r="K194" i="5"/>
  <c r="K89" i="5"/>
  <c r="K29" i="5"/>
  <c r="K225" i="5"/>
  <c r="K30" i="5"/>
  <c r="K220" i="5"/>
  <c r="K189" i="5"/>
  <c r="K100" i="5"/>
  <c r="K252" i="5"/>
  <c r="K21" i="5"/>
  <c r="K151" i="5"/>
  <c r="K15" i="5"/>
  <c r="K277" i="5"/>
  <c r="K32" i="5"/>
  <c r="K219" i="5"/>
  <c r="K213" i="5"/>
  <c r="K184" i="5"/>
  <c r="K261" i="5"/>
  <c r="K134" i="5"/>
  <c r="K188" i="5"/>
  <c r="K152" i="5"/>
  <c r="K214" i="5"/>
  <c r="K83" i="5"/>
  <c r="K196" i="5"/>
  <c r="K129" i="5"/>
  <c r="K86" i="5"/>
  <c r="K102" i="5"/>
  <c r="K148" i="5"/>
  <c r="K255" i="5"/>
  <c r="K164" i="5"/>
  <c r="K166" i="5"/>
  <c r="K90" i="5"/>
  <c r="K278" i="5"/>
  <c r="K183" i="5"/>
  <c r="K161" i="5"/>
  <c r="K185" i="5"/>
  <c r="K218" i="5"/>
  <c r="K85" i="5"/>
  <c r="K123" i="5"/>
  <c r="K150" i="5"/>
  <c r="K125" i="5"/>
  <c r="K245" i="5"/>
  <c r="K121" i="5"/>
  <c r="K103" i="5"/>
  <c r="K190" i="5"/>
  <c r="K244" i="5"/>
  <c r="K127" i="5"/>
  <c r="K58" i="5"/>
  <c r="K65" i="5"/>
  <c r="K198" i="5"/>
  <c r="K247" i="5"/>
  <c r="K124" i="5"/>
  <c r="K56" i="5"/>
  <c r="K12" i="5"/>
  <c r="K95" i="5"/>
  <c r="K16" i="5"/>
  <c r="K256" i="5"/>
  <c r="K64" i="5"/>
  <c r="K118" i="5"/>
  <c r="K67" i="5"/>
  <c r="K128" i="5"/>
  <c r="K18" i="5"/>
  <c r="K263" i="5"/>
  <c r="K99" i="5"/>
  <c r="K117" i="5"/>
  <c r="K182" i="5"/>
  <c r="K251" i="5"/>
  <c r="K17" i="5"/>
  <c r="K119" i="5"/>
  <c r="K228" i="5"/>
  <c r="K221" i="5"/>
  <c r="K191" i="5"/>
  <c r="K195" i="5"/>
  <c r="K14" i="5"/>
  <c r="K31" i="5"/>
  <c r="K243" i="5"/>
  <c r="K20" i="5"/>
  <c r="K84" i="5"/>
  <c r="K160" i="5"/>
  <c r="K157" i="5"/>
  <c r="K88" i="5"/>
  <c r="K248" i="5"/>
  <c r="K193" i="5"/>
  <c r="K25" i="5"/>
  <c r="K163" i="5"/>
  <c r="K52" i="5"/>
  <c r="K51" i="5"/>
  <c r="K49" i="5"/>
  <c r="K48" i="5"/>
  <c r="K54" i="5"/>
  <c r="K24" i="5"/>
  <c r="K91" i="5"/>
  <c r="K92" i="5"/>
  <c r="K222" i="5"/>
  <c r="K159" i="5"/>
  <c r="K96" i="5"/>
  <c r="K154" i="5"/>
  <c r="K249" i="5"/>
  <c r="K93" i="5"/>
  <c r="I11" i="11"/>
  <c r="U264" i="5"/>
  <c r="U276" i="5" s="1"/>
  <c r="U302" i="5" s="1"/>
  <c r="I28" i="6"/>
  <c r="I29" i="6" s="1"/>
  <c r="I11" i="2"/>
  <c r="I14" i="2"/>
  <c r="K14" i="2" s="1"/>
  <c r="I10" i="2"/>
  <c r="K10" i="2" s="1"/>
  <c r="I9" i="2"/>
  <c r="I15" i="2"/>
  <c r="K15" i="2" s="1"/>
  <c r="A3" i="2"/>
  <c r="Q19" i="3"/>
  <c r="AI9" i="3"/>
  <c r="AI17" i="3"/>
  <c r="AI12" i="3"/>
  <c r="AI10" i="3"/>
  <c r="AI13" i="3"/>
  <c r="AI11" i="3"/>
  <c r="AI18" i="3"/>
  <c r="AI14" i="3"/>
  <c r="A3" i="3"/>
  <c r="M19" i="3"/>
  <c r="M22" i="3" s="1"/>
  <c r="S19" i="3"/>
  <c r="S22" i="3" s="1"/>
  <c r="U19" i="3"/>
  <c r="U22" i="3" s="1"/>
  <c r="Y22" i="3"/>
  <c r="AA19" i="3"/>
  <c r="G302" i="5" l="1"/>
  <c r="G305" i="5" s="1"/>
  <c r="K9" i="2"/>
  <c r="I16" i="2"/>
  <c r="I19" i="2" s="1"/>
  <c r="O308" i="5"/>
  <c r="K33" i="5"/>
  <c r="K45" i="5" s="1"/>
  <c r="K70" i="5" s="1"/>
  <c r="K82" i="5" s="1"/>
  <c r="K11" i="2"/>
  <c r="W22" i="3"/>
  <c r="AA21" i="3"/>
  <c r="AA22" i="3" s="1"/>
  <c r="AI19" i="3"/>
  <c r="AI22" i="3" s="1"/>
  <c r="K16" i="2" l="1"/>
  <c r="K19" i="2" s="1"/>
  <c r="K104" i="5"/>
  <c r="K116" i="5" s="1"/>
  <c r="K135" i="5" s="1"/>
  <c r="K147" i="5" s="1"/>
  <c r="K167" i="5" s="1"/>
  <c r="K179" i="5" s="1"/>
  <c r="K199" i="5" s="1"/>
  <c r="I8" i="11"/>
  <c r="I12" i="11" s="1"/>
  <c r="K211" i="5" l="1"/>
  <c r="K230" i="5" s="1"/>
  <c r="G8" i="11"/>
  <c r="E15" i="11"/>
  <c r="G11" i="11"/>
  <c r="G10" i="11"/>
  <c r="G9" i="11"/>
  <c r="K242" i="5" l="1"/>
  <c r="G12" i="11"/>
  <c r="K264" i="5" l="1"/>
  <c r="K276" i="5" l="1"/>
  <c r="K302" i="5" s="1"/>
  <c r="Q30" i="15"/>
  <c r="O30" i="15"/>
  <c r="S33" i="15" l="1"/>
  <c r="Q305" i="5" l="1"/>
  <c r="S304" i="5"/>
  <c r="S305" i="5" s="1"/>
</calcChain>
</file>

<file path=xl/sharedStrings.xml><?xml version="1.0" encoding="utf-8"?>
<sst xmlns="http://schemas.openxmlformats.org/spreadsheetml/2006/main" count="1279" uniqueCount="392">
  <si>
    <t xml:space="preserve"> صندوق سرمایه گذاری مختلط با تضمین اصل سرمایه گیتی دماوند</t>
  </si>
  <si>
    <t xml:space="preserve">  صندوق سرمایه گذاری مختلط با تضمین اصل سرمایه گیتی دماوند</t>
  </si>
  <si>
    <t xml:space="preserve">صورت وضعیت پرتفوی </t>
  </si>
  <si>
    <t>1- سرمایه گذاری ها</t>
  </si>
  <si>
    <t>تغییرات طی دوره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</si>
  <si>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</si>
  <si>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</si>
  <si>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</si>
  <si>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</si>
  <si>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</si>
  <si>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</si>
  <si>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</si>
  <si>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</si>
  <si>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</si>
  <si>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</si>
  <si>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سایپا (خساپا)</t>
  </si>
  <si>
    <t>بانک تجارت (وتجارت)</t>
  </si>
  <si>
    <t>ایران خودرو (خودرو)</t>
  </si>
  <si>
    <t>فولاد مبارکه اصفهان (فولاد)</t>
  </si>
  <si>
    <t>بانک ملت (وبملت)</t>
  </si>
  <si>
    <t>الیاف مصنوعی (شمواد)</t>
  </si>
  <si>
    <t>مخابرات ایران (اخابر)</t>
  </si>
  <si>
    <t>ذوب آهن اصفهان (ذوب)</t>
  </si>
  <si>
    <t>بانک صادرات ایران (وبصادر)</t>
  </si>
  <si>
    <t>تامین سرمایه نوین (تنوین)</t>
  </si>
  <si>
    <t>تامین سرمایه دماوند (تماوند)</t>
  </si>
  <si>
    <t>سر. تامین اجتماعی (شستا)</t>
  </si>
  <si>
    <t>صبا فولاد خلیج فارس (فصبا)</t>
  </si>
  <si>
    <t>سر. مهر (مهر)</t>
  </si>
  <si>
    <t>پویا (رپویا)</t>
  </si>
  <si>
    <t>جمع</t>
  </si>
  <si>
    <t/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</si>
  <si>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</si>
  <si>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</si>
  <si>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</si>
  <si>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</si>
  <si>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</si>
  <si>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</si>
  <si>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مؤثر</t>
  </si>
  <si>
    <t>قیمت بازار هر ورقه</t>
  </si>
  <si>
    <t>درصد به کل دارایی‌ها</t>
  </si>
  <si>
    <t>صکوک اجاره وکغدیر505-3ماهه18% (صغدیر505)</t>
  </si>
  <si>
    <t>بلی</t>
  </si>
  <si>
    <t>1401/05/18</t>
  </si>
  <si>
    <t>1405/05/18</t>
  </si>
  <si>
    <t>مرابحه سمگا-دماوند060907 (سمگا061)</t>
  </si>
  <si>
    <t>1402/09/07</t>
  </si>
  <si>
    <t>1406/09/07</t>
  </si>
  <si>
    <t>صکوک مرابحه اندیمشک07-6ماهه23% (صزاگرس07)</t>
  </si>
  <si>
    <t>1402/10/06</t>
  </si>
  <si>
    <t>1407/10/06</t>
  </si>
  <si>
    <t>مرابحه اتومبیل سازی فردا061023 (فرداموتور06)</t>
  </si>
  <si>
    <t>صکوک اجاره اخابر61-3ماهه23% (صخابر61)</t>
  </si>
  <si>
    <t>1402/11/14</t>
  </si>
  <si>
    <t>1406/11/14</t>
  </si>
  <si>
    <t>اجاره توان آفرین ساز 14070216 (وامین07)</t>
  </si>
  <si>
    <t>صکوک اجاره گل گهر054-3ماهه23% (صگل054)</t>
  </si>
  <si>
    <t>1403/04/18</t>
  </si>
  <si>
    <t>1405/04/18</t>
  </si>
  <si>
    <t>مرابحه خمیرمایه رضوی060605 (غمایه06)</t>
  </si>
  <si>
    <t>اجاره تابان فردادماوند14080220 (تابان20)</t>
  </si>
  <si>
    <t>1404/02/20</t>
  </si>
  <si>
    <t>1408/02/20</t>
  </si>
  <si>
    <t>مشارکت قطار شهری تبریز71228</t>
  </si>
  <si>
    <t>-</t>
  </si>
  <si>
    <t>1403/12/28</t>
  </si>
  <si>
    <t>1407/12/28</t>
  </si>
  <si>
    <t>سلف موازی متانول بوشهر051 (سمتا051)</t>
  </si>
  <si>
    <t>اختیارف خساپا-1000-1404/09/26 (طسپا9020)</t>
  </si>
  <si>
    <t>اختیارخ شستا-710-1404/10/10 (ضستا1045)</t>
  </si>
  <si>
    <t>اختیارخ شستا-810-1404/10/10 (ضستا1046)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</si>
  <si>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</si>
  <si>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</si>
  <si>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</si>
  <si>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 xml:space="preserve">قیمت پایانی  </t>
  </si>
  <si>
    <t xml:space="preserve">قیمت تعدیل شده </t>
  </si>
  <si>
    <t>خالص ارزش فروش تعدیل شده</t>
  </si>
  <si>
    <t>درصد به کل</t>
  </si>
  <si>
    <t>سپرده های بانکی</t>
  </si>
  <si>
    <t>مبلغ</t>
  </si>
  <si>
    <t>افزایش</t>
  </si>
  <si>
    <t>کاهش</t>
  </si>
  <si>
    <t xml:space="preserve">صورت وضعیت درآمدها </t>
  </si>
  <si>
    <t>شرح</t>
  </si>
  <si>
    <t>یادداشت</t>
  </si>
  <si>
    <t>درصد از کل درآمدها</t>
  </si>
  <si>
    <t>درصد از کل دارایی ها</t>
  </si>
  <si>
    <t>2-2</t>
  </si>
  <si>
    <t>درآمد حاصل از سرمایه گذاری در اوراق بهادار با درآمد ثابت</t>
  </si>
  <si>
    <t>سایر درآمدها</t>
  </si>
  <si>
    <t>درآمد سود سهام</t>
  </si>
  <si>
    <t>هزینه تنزیل</t>
  </si>
  <si>
    <t>پالایش نفت اصفهان (شپنا)</t>
  </si>
  <si>
    <t xml:space="preserve">درآمد سود </t>
  </si>
  <si>
    <t>خالص درآمد</t>
  </si>
  <si>
    <t>ارزش دفتری</t>
  </si>
  <si>
    <t>سود و زیان ناشی از فروش</t>
  </si>
  <si>
    <t>اختیار خرید شمش طلا-12000000-1404/11/19 (GBBA04C1200)</t>
  </si>
  <si>
    <t>اختیار خرید شمش طلا-8000000-1404/11/19 (GBBA04C800)</t>
  </si>
  <si>
    <t>اختیارخ وبملت-1000-1404/09/19 (ضملت9029)</t>
  </si>
  <si>
    <t>اختیارخ وبملت-900-1404/10/17 (ضملت1005)</t>
  </si>
  <si>
    <t>اختیار خرید شمش طلا-14000000-1404/11/19 (GBBA04C1400)</t>
  </si>
  <si>
    <t>اختیار خرید شمش طلا-10000000-1404/11/19 (GBBA04C1000)</t>
  </si>
  <si>
    <t>اختیارخ وبملت-1200-1404/09/19 (ضملت9031)</t>
  </si>
  <si>
    <t>اختیار خرید شمش طلا-10500000-1404/11/19 (GBBA04C1050)</t>
  </si>
  <si>
    <t>اختیار خرید شمش طلا-9000000-1404/11/19 (GBBA04C900)</t>
  </si>
  <si>
    <t>اختیار خرید شمش طلا-13000000-1404/11/19 (GBBA04C1300)</t>
  </si>
  <si>
    <t>اختیار خرید شمش طلا-11000000-1404/11/19 (GBBA04C1100)</t>
  </si>
  <si>
    <t>اختیارخ وبملت-1300-1404/11/21 (ضملت1186)</t>
  </si>
  <si>
    <t>اختیار خرید شمش طلا-9500000-1404/11/19 (GBBA04C950)</t>
  </si>
  <si>
    <t>اختیارخ وبملت-1100-1404/11/21 (ضملت1184)</t>
  </si>
  <si>
    <t>اختیارخ وبملت-1100-1404/09/19 (ضملت9030)</t>
  </si>
  <si>
    <t>اختیارخ وبملت-1200-1404/12/19 (ضملت1204)</t>
  </si>
  <si>
    <t>اختیارخ ذوب-340-1404/10/17 (ضذوب1016)</t>
  </si>
  <si>
    <t>اختیارخ خودرو-380-1404/09/05 (ضخود9041)</t>
  </si>
  <si>
    <t>اختیارخ ذوب-260-1404/09/19 (ضذوب9023)</t>
  </si>
  <si>
    <t>اختیارخ وبصادر-400-1404/09/19 (ضصاد9027)</t>
  </si>
  <si>
    <t>اختیارخ فولاد-2600-1404/09/12 (ضفلا9030)</t>
  </si>
  <si>
    <t>اختیارخ شستا-1110-1404/09/12 (ضستا9039)</t>
  </si>
  <si>
    <t>اختیارخ خساپا-400-1404/10/24 (ضسپا1038)</t>
  </si>
  <si>
    <t>اختیارخ خودرو-400-1404/11/01 (ضخود1150)</t>
  </si>
  <si>
    <t>اختیارخ ذوب-400-1404/09/19 (ضذوب9030)</t>
  </si>
  <si>
    <t>اختیارخ ذوب-320-1404/09/19 (ضذوب9026)</t>
  </si>
  <si>
    <t>اختیارخ خساپا-450-1404/10/24 (ضسپا1039)</t>
  </si>
  <si>
    <t>اختیارخ خودرو-450-1404/11/01 (ضخود1151)</t>
  </si>
  <si>
    <t>اختیارخ اخابر-450-1404/09/19 (ضمخا9007)</t>
  </si>
  <si>
    <t>اختیارخ خودرو-500-1404/10/03 (ضخود1308)</t>
  </si>
  <si>
    <t>اختیارخ ذوب-300-1404/09/19 (ضذوب9025)</t>
  </si>
  <si>
    <t>اختیارخ شستا-1210-1404/10/10 (ضستا1050)</t>
  </si>
  <si>
    <t>اختیارخ شستا-1310-1404/10/10 (ضستا1051)</t>
  </si>
  <si>
    <t>اختیارخ خودرو-360-1404/09/05 (ضخود9040)</t>
  </si>
  <si>
    <t>اختیارخ خودرو-380-1404/10/03 (ضخود1305)</t>
  </si>
  <si>
    <t>اختیارخ وبصادر-500-1404/09/19 (ضصاد9029)</t>
  </si>
  <si>
    <t>اختیارخ وتجارت-450-1404/10/17 (ضجار1074)</t>
  </si>
  <si>
    <t>اختیارخ اخابر-400-1404/09/19 (ضمخا9006)</t>
  </si>
  <si>
    <t>اختیارخ وبصادر-450-1404/09/19 (ضصاد9028)</t>
  </si>
  <si>
    <t>اختیارخ شستا-1010-1404/10/10 (ضستا1048)</t>
  </si>
  <si>
    <t>اختیارخ وتجارت-400-1404/10/17 (ضجار1073)</t>
  </si>
  <si>
    <t>اختیارخ خساپا-400-1404/09/26 (ضسپا9014)</t>
  </si>
  <si>
    <t>اختیار خرید شمش طلا-15000000-1404/11/19 (GBBA04C1500)</t>
  </si>
  <si>
    <t>اختیارخ ذوب-300-1404/10/17 (ضذوب1014)</t>
  </si>
  <si>
    <t>اختیارخ خودرو-450-1404/10/03 (ضخود1307)</t>
  </si>
  <si>
    <t>اختیارخ ذوب-360-1404/09/19 (ضذوب9028)</t>
  </si>
  <si>
    <t>اختیارخ خودرو-400-1404/09/05 (ضخود9042)</t>
  </si>
  <si>
    <t>اختیارخ خودرو-450-1404/09/05 (ضخود9043)</t>
  </si>
  <si>
    <t>اختیارخ خودرو-400-1404/10/03 (ضخود1306)</t>
  </si>
  <si>
    <t>اختیارخ ذوب-340-1404/09/19 (ضذوب9027)</t>
  </si>
  <si>
    <t>اختیارخ ذوب-280-1404/09/19 (ضذوب9024)</t>
  </si>
  <si>
    <t>اختیارخ وبصادر-550-1404/09/19 (ضصاد9030)</t>
  </si>
  <si>
    <t>سود و زیان ناشی از تغییر قیمت</t>
  </si>
  <si>
    <t>درآمد سود اوراق</t>
  </si>
  <si>
    <t>درآمد تغییر ارزش</t>
  </si>
  <si>
    <t>درآمد فروش</t>
  </si>
  <si>
    <t>درصد از کل درآمد ها</t>
  </si>
  <si>
    <t>نام سپرده بانکی</t>
  </si>
  <si>
    <t>سود سپرده بانکی و گواهی سپرده</t>
  </si>
  <si>
    <t>درصد سود به میانگین سپرده</t>
  </si>
  <si>
    <t>گزارش افشا پرتفوی ماهانه</t>
  </si>
  <si>
    <t>در اجرای ابلاغیه شماره 12020093 مورخ 1396/09/05 سازمان بورس اوراق بهادار</t>
  </si>
  <si>
    <t>.</t>
  </si>
  <si>
    <t>(مبالغ به ریال)</t>
  </si>
  <si>
    <t xml:space="preserve">1-1- سرمایه‌گذاری در سهام، حق تقدم سهام، اختیار معاملات سهام وگواهی سپرده کالایی شمش </t>
  </si>
  <si>
    <t>1-2- سرمایه‌گذاری در اوراق بهادار با درآمد ثابت یا علی‌الحساب</t>
  </si>
  <si>
    <t>گردشگری</t>
  </si>
  <si>
    <t>تجارت</t>
  </si>
  <si>
    <t>پاسارگاد</t>
  </si>
  <si>
    <t>خاورمیانه</t>
  </si>
  <si>
    <t>شهر</t>
  </si>
  <si>
    <t>ملت</t>
  </si>
  <si>
    <t>صادرات</t>
  </si>
  <si>
    <t>1-3- سرمایه‌گذاری در  سپرده‌ بانکی</t>
  </si>
  <si>
    <t>درآمد حاصل از سرمایه گذاری در سهام، اختیار معاملات سهام،گواهی سپرده کالایی و اختیار معاملات بورس کالا(شمش)</t>
  </si>
  <si>
    <t xml:space="preserve">درآمد حاصل از سرمایه گذاری در سپرده بانکی </t>
  </si>
  <si>
    <t>2- درآمد حاصل از سرمایه گذاری ها</t>
  </si>
  <si>
    <t>2-1</t>
  </si>
  <si>
    <t>2-3</t>
  </si>
  <si>
    <t>2-4</t>
  </si>
  <si>
    <t>درآمد حاصل از سرمایه گذاری تنزیل سود سهام دریافتنی</t>
  </si>
  <si>
    <t>درآمد حاصل از سرمایه گذاری تعدیل کارمزد کارگزاری</t>
  </si>
  <si>
    <t>درآمد حاصل از سرمایه گذاری کارمزد ثابت جبران اصل مبلغ سرمایه گذاری</t>
  </si>
  <si>
    <t>2-1-2- درآمد ناشی از تغییر قیمت سهام</t>
  </si>
  <si>
    <t>2-1-2- درآمد ناشی از تغییر قیمت اختیار معاملات سهام</t>
  </si>
  <si>
    <t>2-1-2- درآمد ناشی از تغییر قیمت گواهی سپرده کالایی و اختیار معاملات بورس کالا(شمش)</t>
  </si>
  <si>
    <t>2-1-3- سود(زیان) حاصل از فروش سهام و حق تقدم سهام</t>
  </si>
  <si>
    <t>2-1-3- سود (زیان ناشی از فروش گواهی سپرده کالایی و اختیار معاملات بورس کالا (شمش)</t>
  </si>
  <si>
    <t>2-1-3- سود(زیان) حاصل از فروش اختیار معاملات سهام</t>
  </si>
  <si>
    <t>یادداشت 1-2-2</t>
  </si>
  <si>
    <t>یادداشت 2-2-2</t>
  </si>
  <si>
    <t>یادداشت 3-2-2</t>
  </si>
  <si>
    <t>یادداشت 1-3-2</t>
  </si>
  <si>
    <t>2-1- درآمد حاصل از سرمایه گذاری در سهام، حق تقدم سهام، اختیار معاملات سهام، گواهی سپرده کالایی و اختیار معاملات بورس کالا(شمش)</t>
  </si>
  <si>
    <t>اوراق</t>
  </si>
  <si>
    <t>سهام و بورس کالا</t>
  </si>
  <si>
    <t>یادداشت 1-1-2</t>
  </si>
  <si>
    <t>یادداشت 2-1-2</t>
  </si>
  <si>
    <t>یادداشت 3-1-2</t>
  </si>
  <si>
    <t>جمع نقل به صفحه بعد</t>
  </si>
  <si>
    <t>جمع نقل از صفحه قبل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</si>
  <si>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</si>
  <si>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</si>
  <si>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</si>
  <si>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</si>
  <si>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</si>
  <si>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</si>
  <si>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 (درصد)</t>
  </si>
  <si>
    <t>میانگین نرخ بازده تا سررسید قراردادهای منعقده (درصد)</t>
  </si>
  <si>
    <t>40</t>
  </si>
  <si>
    <t>صکوک اجاره اخابر61-3ماهه23%25 (صخابر61)</t>
  </si>
  <si>
    <t>32/5</t>
  </si>
  <si>
    <t>32</t>
  </si>
  <si>
    <t>صکوک اجاره وکغدیر505-3ماهه18%25 (صغدیر505)</t>
  </si>
  <si>
    <t>23/5</t>
  </si>
  <si>
    <t>38</t>
  </si>
  <si>
    <t>صکوک مرابحه اندیمشک07-6ماهه23%25 (صزاگرس07)</t>
  </si>
  <si>
    <t>33</t>
  </si>
  <si>
    <t>مرابحه سمگا/دماوند060907 (سمگا061)</t>
  </si>
  <si>
    <t>30</t>
  </si>
  <si>
    <t>نرخ اسمی</t>
  </si>
  <si>
    <t>سر. و توسعه صنایع لاستیک (پتوسعه)</t>
  </si>
  <si>
    <t>شرکت تامین سرمایه دماوند</t>
  </si>
  <si>
    <t>مدیر صندوق</t>
  </si>
  <si>
    <t> مشارکت قطار شهری تبریز71228</t>
  </si>
  <si>
    <t>38.46</t>
  </si>
  <si>
    <t>39</t>
  </si>
  <si>
    <t>41</t>
  </si>
  <si>
    <t>2-2-3- سود (زیان ناشی از فروش اوراق بهادار با درآمد ثابت</t>
  </si>
  <si>
    <t>2-2- درآمد حاصل از سرمایه گذاری در اوراق بهادار با درآمد ثابت</t>
  </si>
  <si>
    <t xml:space="preserve">2-3- درآمد حاصل از سرمایه گذاری در سپرده بانکی </t>
  </si>
  <si>
    <t>2-4- سایر درآمدها:</t>
  </si>
  <si>
    <t>2-4-1- جزئیات قراردادهای خرید و نگهداری اوراق بهادار با درآمد ثابت</t>
  </si>
  <si>
    <t>2-2-1- سود اوراق بهادار با درآمد ثابت</t>
  </si>
  <si>
    <t>2-3-1- سود سپرده بانکی</t>
  </si>
  <si>
    <t>2-2-2- درآمد ناشی از تغییر قیمت اوراق بهادار با درآمد ثابت</t>
  </si>
  <si>
    <t>اختیارخ شستا-1210-1404/09/12 (ضستا9040)</t>
  </si>
  <si>
    <t>اختیارخ شستا-1310-1404/09/12 (ضستا9041)</t>
  </si>
  <si>
    <t>اختیارخ خساپا-500-1404/09/26 (ضسپا9015)</t>
  </si>
  <si>
    <t>اختیارخ خودرو-500-1404/09/05 (ضخود9044)</t>
  </si>
  <si>
    <t>اختیارخ خودرو-550-1404/09/05 (ضخود9045)</t>
  </si>
  <si>
    <t>اختیارخ خودرو-550-1404/10/03 (ضخود1309)</t>
  </si>
  <si>
    <t>اختیارخ فولاد-2400-1404/09/12 (ضفلا9029)</t>
  </si>
  <si>
    <t>اختیارخ فولاد-2800-1404/09/12 (ضفلا9031)</t>
  </si>
  <si>
    <t>اختیارخ فولاد-3000-1404/09/12 (ضفلا9032)</t>
  </si>
  <si>
    <t>اختیارخ اخابر-500-1404/09/19 (ضمخا9008)</t>
  </si>
  <si>
    <t>اختیارخ وبصادر-650-1404/09/19 (ضصاد9032)</t>
  </si>
  <si>
    <t>اختیارخ وبملت-1000-1404/10/17 (ضملت1006)</t>
  </si>
  <si>
    <t>اختیارخ وبملت-1100-1404/10/17 (ضملت1007)</t>
  </si>
  <si>
    <t>اختیارخ وبملت-1200-1404/10/17 (ضملت1008)</t>
  </si>
  <si>
    <t>اختیارخ وبملت-1400-1404/10/17 (ضملت1010)</t>
  </si>
  <si>
    <t>اختیارخ ذوب-400-1404/10/17 (ضذوب1019)</t>
  </si>
  <si>
    <t>اختیارخ خساپا-500-1404/10/24 (ضسپا1040)</t>
  </si>
  <si>
    <t>اختیارخ خساپا-550-1404/10/24 (ضسپا1041)</t>
  </si>
  <si>
    <t>اختیارخ خودرو-500-1404/11/01 (ضخود1152)</t>
  </si>
  <si>
    <t>اختیارخ خودرو-550-1404/11/01 (ضخود1153)</t>
  </si>
  <si>
    <t>اختیارخ خودرو-600-1404/11/01 (ضخود1154)</t>
  </si>
  <si>
    <t>اختیارخ وتجارت-500-1404/10/17 (ضجار1075)</t>
  </si>
  <si>
    <t>اختیارخ وتجارت-550-1404/10/17 (ضجار1076)</t>
  </si>
  <si>
    <t>اختیارخ شپنا-5000-1404/10/17 (ضشنا1089)</t>
  </si>
  <si>
    <t>اختیارخ شپنا-5500-1404/10/17 (ضشنا1090)</t>
  </si>
  <si>
    <t>اختیارخ وبملت-1000-1404/11/21 (ضملت1183)</t>
  </si>
  <si>
    <t>اختیارخ وبملت-1200-1404/11/21 (ضملت1185)</t>
  </si>
  <si>
    <t>اختیارخ خساپا-450-1404/11/29 (ضسپا1137)</t>
  </si>
  <si>
    <t>اختیارخ خساپا-500-1404/11/29 (ضسپا1138)</t>
  </si>
  <si>
    <t>اختیارخ خساپا-550-1404/11/29 (ضسپا1139)</t>
  </si>
  <si>
    <t>اختیارخ خودرو-550-1404/12/06 (ضخود1250)</t>
  </si>
  <si>
    <t>اختیارخ اخابر-500-1404/11/21 (ضمخا1106)</t>
  </si>
  <si>
    <t>اختیارخ خساپا-550-1404/12/26 (ضسپا1248)</t>
  </si>
  <si>
    <t>اختیارخ وتجارت-400-1404/12/19 (ضجار1232)</t>
  </si>
  <si>
    <t>ادامه یادداشت1-2</t>
  </si>
  <si>
    <t>گسترش نفت و گاز پارسیان (پارسان)</t>
  </si>
  <si>
    <t>صنایع پتروشیمی خلیج فارس (فارس)</t>
  </si>
  <si>
    <t>سر. نفت و گاز تامین (تاپیکو)</t>
  </si>
  <si>
    <t>پالایش نفت تهران (شتران)</t>
  </si>
  <si>
    <t>تولیدی کوچین (کوچین)</t>
  </si>
  <si>
    <t>1403/02/03</t>
  </si>
  <si>
    <t>140502/03</t>
  </si>
  <si>
    <t xml:space="preserve">  </t>
  </si>
  <si>
    <t>2-1-1- سود سهام</t>
  </si>
  <si>
    <t xml:space="preserve"> صکوک مرابحه فولاد065/بدون ضامن (صفولا065)</t>
  </si>
  <si>
    <t xml:space="preserve"> مرابحه اتومبیل سازی فردا061023 (فرداموتور06)</t>
  </si>
  <si>
    <t xml:space="preserve"> سلف موازی متانول بوشهر051 (سمتا051)</t>
  </si>
  <si>
    <t xml:space="preserve"> اجاره توان آفرین ساز 14070216 (وامین07)</t>
  </si>
  <si>
    <t xml:space="preserve"> صکوک اجاره گل گهر054/3ماهه23% (صگل054)</t>
  </si>
  <si>
    <t xml:space="preserve"> مرابحه شیشه سازی مینا070516  (کمینا07)</t>
  </si>
  <si>
    <t>اختیارخ اخابر-700-1404/11/21 (ضمخا1110)</t>
  </si>
  <si>
    <t>اختیارخ شستا-1400-1405/01/11 (ضستا0137)</t>
  </si>
  <si>
    <t>اختیارخ خودرو-500-1405/02/02 (ضخود2067)</t>
  </si>
  <si>
    <t>اختیارخ ذوب-400-1404/11/21 (ضذوب1146)</t>
  </si>
  <si>
    <t>اختیارخ فولاد-3250-1404/11/08 (ضفلا1410)</t>
  </si>
  <si>
    <t>اختیارخ اخابر-600-1404/11/21 (ضمخا1108)</t>
  </si>
  <si>
    <t>اختیارخ شپنا-4500-1404/10/17 (ضشنا1088)</t>
  </si>
  <si>
    <t>اختیارخ ذوب-450-1404/11/21 (ضذوب1147)</t>
  </si>
  <si>
    <t>اختیارخ ذوب-450-1404/12/19 (ضذوب1219)</t>
  </si>
  <si>
    <t>اختیارخ اخابر-550-1404/11/21 (ضمخا1107)</t>
  </si>
  <si>
    <t>اختیارخ خودرو-600-1405/01/11 (ضخود0150)</t>
  </si>
  <si>
    <t>اختیارخ ذوب-360-1404/10/17 (ضذوب1017)</t>
  </si>
  <si>
    <t>اختیارخ خودرو-550-1405/01/11 (ضخود0149)</t>
  </si>
  <si>
    <t>اختیارخ شستا-1410-1404/12/13 (ضستا1240)</t>
  </si>
  <si>
    <t>اختیارخ فولاد-3500-1404/11/08 (ضفلا1411)</t>
  </si>
  <si>
    <t>اختیارخ ذوب-450-1405/01/19 (ضذوب0129)</t>
  </si>
  <si>
    <t>اختیارخ اخابر-600-1405/01/19 (ضمخا0108)</t>
  </si>
  <si>
    <t>اختیارخ شستا-1500-1405/01/11 (ضستا0138)</t>
  </si>
  <si>
    <t>اختیارخ خودرو-650-1405/02/02 (ضخود2070)</t>
  </si>
  <si>
    <t>اختیارخ شپنا-6000-1404/12/19 (ضشنا1233)</t>
  </si>
  <si>
    <t>اختیارخ شستا-1810-1404/11/08 (ضستا1146)</t>
  </si>
  <si>
    <t>اختیارخ وبملت-1500-1404/10/17 (ضملت1011)</t>
  </si>
  <si>
    <t>اختیارخ وبملت-1300-1404/10/17 (ضملت1009)</t>
  </si>
  <si>
    <t>اختیارخ وتجارت-600-1404/10/17 (ضجار1077)</t>
  </si>
  <si>
    <t>اختیارخ اخابر-650-1404/11/21 (ضمخا1109)</t>
  </si>
  <si>
    <t>اختیارخ خودرو-650-1404/11/01 (ضخود1155)</t>
  </si>
  <si>
    <t>اختیارخ خساپا-600-1404/10/24 (ضسپا1042)</t>
  </si>
  <si>
    <t>اختیارخ وبصادر-650-1404/11/21 (ضصاد1168)</t>
  </si>
  <si>
    <t>اختیارخ خساپا-600-1404/11/29 (ضسپا1140)</t>
  </si>
  <si>
    <t>اختیار خرید شمش طلا-8000000-1404/08/18 (GBAB04C800)</t>
  </si>
  <si>
    <t>اختیار خرید شمش طلا-9500000-1404/08/18 (GBAB04C950)</t>
  </si>
  <si>
    <t>اختیار خرید شمش طلا-10000000-1404/08/18 (GBAB04C1000)</t>
  </si>
  <si>
    <t>اختیار خرید شمش طلا-9000000-1404/08/18 (GBAB04C900)</t>
  </si>
  <si>
    <t>اختیار خرید شمش طلا-11000000-1404/08/18 (GBAB04C1100)</t>
  </si>
  <si>
    <t>اختیار خرید شمش طلا-10500000-1404/08/18 (GBAB04C1050)</t>
  </si>
  <si>
    <t>اختیار خرید شمش طلا-12000000-1404/08/18 (GBAB04C1200)</t>
  </si>
  <si>
    <t>اختیار خرید شمش طلا-14000000-1404/08/18 (GBAB04C1400)</t>
  </si>
  <si>
    <t>اختیار خرید شمش طلا-13000000-1404/08/18 (GBAB04C1300)</t>
  </si>
  <si>
    <t>اختیار خرید شمش طلا-16000000-1404/11/19 (GBBA04C1600)</t>
  </si>
  <si>
    <t>اختیار خرید شمش طلا-16000000-1404/08/18 (GBAB04C1600)</t>
  </si>
  <si>
    <t>2-1-3- ادامه یادداشت</t>
  </si>
  <si>
    <t>از ابتدای سال مالی تا پایان دی ماه</t>
  </si>
  <si>
    <t>سر. غدیر (وغدیر)</t>
  </si>
  <si>
    <t>پتروشیمی پردیس (شپدیس)</t>
  </si>
  <si>
    <t>سر. توسعه معادن و فلزات (ومعادن)</t>
  </si>
  <si>
    <t>سر. صندوق بازنشستگی (وصندوق)</t>
  </si>
  <si>
    <t>پتروشیمی شیراز (شیراز)</t>
  </si>
  <si>
    <t>فولاد کاوه جنوب کیش (کاوه)</t>
  </si>
  <si>
    <t>گروه مالی نماد غدیر (نماد)</t>
  </si>
  <si>
    <t> گسترش نفت و گاز پارسیان (پارسان)</t>
  </si>
  <si>
    <t>صکوک اجاره گل گهر504/3ماهه23% (صگل504)</t>
  </si>
  <si>
    <t>38.5</t>
  </si>
  <si>
    <t>اختیارخ خودرو-700-1405/02/02 (ضخود2071)</t>
  </si>
  <si>
    <t>1404/11/30</t>
  </si>
  <si>
    <t>پالایش نفت بندر عباس (شبندر)</t>
  </si>
  <si>
    <t>بورس کالای ایران (کالا)</t>
  </si>
  <si>
    <t>کارخانجات تولیدی نیرو ترانسفو (نیروترانسفو)</t>
  </si>
  <si>
    <t>گواهی شمش طلا CD1G0B0001 (شمش طلا)</t>
  </si>
  <si>
    <t>صکوک اجاره گل گهر504-3ماهه23% (صگل504)</t>
  </si>
  <si>
    <t>1403/02/10</t>
  </si>
  <si>
    <t>1408/02/10</t>
  </si>
  <si>
    <t>مرابحه ماموت تریلرمانا 080210 (ماناتریل08)</t>
  </si>
  <si>
    <t>بانک تجارت</t>
  </si>
  <si>
    <t>بانک خاورمیانه</t>
  </si>
  <si>
    <t>بانک صادرات</t>
  </si>
  <si>
    <t>بانک ملت</t>
  </si>
  <si>
    <t>بانک پاسارگاد</t>
  </si>
  <si>
    <t>بانک گردشگری</t>
  </si>
  <si>
    <t>بانک شهر</t>
  </si>
  <si>
    <t>کارمزد ابطال واحدهای سرمایه گذاری</t>
  </si>
  <si>
    <t> الیاف مصنوعی (شمواد)</t>
  </si>
  <si>
    <t> مرابحه ماموت تریلرمانا 080210 (ماناتریل08)</t>
  </si>
  <si>
    <t>مرابحه شیشه سازی مینا070516  (کمینا07)</t>
  </si>
  <si>
    <t>صکوک مرابحه فولاد065-بدون ضامن (صفولا065)</t>
  </si>
  <si>
    <t>اختیارخ خساپا-400-1404/08/28 (ضسپا8074)</t>
  </si>
  <si>
    <t>اختیارخ خساپا-500-1404/08/28 (ضسپا8075)</t>
  </si>
  <si>
    <t>اختیارخ شستا-1210-1404/08/14 (ضستا8038)</t>
  </si>
  <si>
    <t>اختیارخ ذوب-300-1404/08/28 (ضذوب8013)</t>
  </si>
  <si>
    <t>اختیارخ خودرو-400-1404/08/07 (ضخود8044)</t>
  </si>
  <si>
    <t>اختیارخ شستا-1310-1404/08/14 (ضستا8039)</t>
  </si>
  <si>
    <t>اختیارخ وبملت-1200-1404/08/21 (ضملت8063)</t>
  </si>
  <si>
    <t>اختیارخ خودرو-500-1404/08/07 (ضخود8045)</t>
  </si>
  <si>
    <t>اختیارخ ذوب-400-1404/08/28 (ضذوب8014)</t>
  </si>
  <si>
    <t>اختیارخ پتروآبان-15000-040818 (ضپتروآبان804)</t>
  </si>
  <si>
    <t>اختیارخ شستا-1110-1404/08/14 (ضستا8037)</t>
  </si>
  <si>
    <t>اختیارخ وتجارت-300-1404/08/21 (ضجار8014)</t>
  </si>
  <si>
    <t>اختیارخ خودرو-300-1404/08/07 (ضخود8043)</t>
  </si>
  <si>
    <t>اختیارخ وبملت-1000-1404/08/21 (ضملت8061)</t>
  </si>
  <si>
    <t>اختیارخ شستا-910-1404/08/14 (ضستا8035)</t>
  </si>
  <si>
    <t>اختیارخ شستا-1010-1404/08/14 (ضستا8036)</t>
  </si>
  <si>
    <t>اختیارخ وتجارت-400-1404/08/21 (ضجار8015)</t>
  </si>
  <si>
    <t>اختیارخ پتروآبان-17000-040818 (ضپتروآبان806)</t>
  </si>
  <si>
    <t>اختیارخ وبملت-1100-1404/08/21 (ضملت8062)</t>
  </si>
  <si>
    <t>‫دوره یک ماهه منتهی به 29 اسفند 1404</t>
  </si>
  <si>
    <t>به تاریخ 29 اسفند 1404</t>
  </si>
  <si>
    <t>1404/12/29</t>
  </si>
  <si>
    <t>دوره یک ماهه منتهی به 29 اسفند 1404</t>
  </si>
  <si>
    <t>طی اسفند ماه</t>
  </si>
  <si>
    <t>از ابتدای سال مالی تا پایان اسفند ماه</t>
  </si>
  <si>
    <t>اختيارخ وبملت-914-1404/12/19 (ضملت1205)</t>
  </si>
  <si>
    <t>اختيارخ وتجارت-372-1404/12/19 (ضجار1232)</t>
  </si>
  <si>
    <t>اختيارخ وتجارت-465-1404/12/19 (ضجار1234)</t>
  </si>
  <si>
    <t>اختيارخ وبملت-844-1404/12/19 (ضملت1204)</t>
  </si>
  <si>
    <t>اختيارخ وبملت-703-1404/12/19 (ضملت1202)</t>
  </si>
  <si>
    <t>اختيارخ وبملت-774-1404/12/19 (ضملت1203)</t>
  </si>
  <si>
    <t>اختيارخ وبملت-985-1404/12/19 (ضملت1206)</t>
  </si>
  <si>
    <t>42درآمد سود سهام</t>
  </si>
  <si>
    <t>41-93زیان فروش اختيار معامله</t>
  </si>
  <si>
    <t>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</si>
</sst>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(#,##0.00\);"/>
    <numFmt numFmtId="165" formatCode="#,##0_-;\(#,##0\)"/>
  </numFmts>
  <fonts count="58">
    <font>
      <sz val="11"/>
      <color theme="1"/>
      <name val="B Nazanin"/>
      <family val="2"/>
      <charset val="178"/>
      <scheme val="minor"/>
    </font>
    <font>
      <sz val="10"/>
      <color theme="1"/>
      <name val="B Nazanin"/>
      <charset val="178"/>
    </font>
    <font>
      <i/>
      <sz val="10"/>
      <color theme="1"/>
      <name val="B Nazanin"/>
      <charset val="178"/>
    </font>
    <font>
      <sz val="11"/>
      <color theme="1"/>
      <name val="B Nazanin"/>
      <charset val="178"/>
    </font>
    <font>
      <sz val="10"/>
      <color theme="1"/>
      <name val="B Nazanin"/>
      <charset val="178"/>
    </font>
    <font>
      <sz val="12"/>
      <color rgb="FF0062AC"/>
      <name val="B Nazanin"/>
      <charset val="178"/>
    </font>
    <font>
      <sz val="11"/>
      <color theme="1"/>
      <name val="B Nazanin"/>
      <charset val="178"/>
      <scheme val="minor"/>
    </font>
    <font>
      <sz val="11"/>
      <color rgb="FF000000"/>
      <name val="B Nazanin"/>
      <charset val="178"/>
      <scheme val="minor"/>
    </font>
    <font>
      <sz val="11"/>
      <color theme="1"/>
      <name val="B Nazanin"/>
      <charset val="178"/>
    </font>
    <font>
      <sz val="11"/>
      <color rgb="FF000000"/>
      <name val="B Nazanin"/>
      <charset val="178"/>
      <scheme val="minor"/>
    </font>
    <font>
      <b/>
      <sz val="12"/>
      <color theme="1"/>
      <name val="B Nazanin"/>
      <charset val="178"/>
    </font>
    <font>
      <b/>
      <sz val="11"/>
      <color theme="1"/>
      <name val="B Nazanin"/>
      <charset val="178"/>
      <scheme val="minor"/>
    </font>
    <font>
      <sz val="8"/>
      <color theme="1"/>
      <name val="B Nazanin"/>
      <charset val="178"/>
    </font>
    <font>
      <sz val="8"/>
      <color rgb="FF000000"/>
      <name val="B Nazanin"/>
      <charset val="178"/>
    </font>
    <font>
      <sz val="8"/>
      <color rgb="FF0062AC"/>
      <name val="B Nazanin"/>
      <charset val="178"/>
    </font>
    <font>
      <sz val="11"/>
      <name val="Calibri"/>
      <family val="2"/>
    </font>
    <font>
      <sz val="11"/>
      <color indexed="8"/>
      <name val="B Nazanin"/>
      <charset val="178"/>
    </font>
    <font>
      <sz val="14"/>
      <color indexed="8"/>
      <name val="B Nazanin"/>
      <charset val="178"/>
    </font>
    <font>
      <sz val="11"/>
      <color theme="0"/>
      <name val="B Nazanin"/>
      <charset val="178"/>
    </font>
    <font>
      <b/>
      <sz val="14"/>
      <color theme="1"/>
      <name val="B Nazanin"/>
      <charset val="178"/>
    </font>
    <font>
      <b/>
      <sz val="16"/>
      <color theme="1"/>
      <name val="B Nazanin"/>
      <charset val="178"/>
    </font>
    <font>
      <b/>
      <sz val="20"/>
      <color theme="1"/>
      <name val="B Nazanin"/>
      <charset val="178"/>
    </font>
    <font>
      <b/>
      <u/>
      <sz val="20"/>
      <color theme="1"/>
      <name val="B Nazanin"/>
      <charset val="178"/>
    </font>
    <font>
      <sz val="14"/>
      <color theme="1"/>
      <name val="B Nazanin"/>
      <charset val="178"/>
    </font>
    <font>
      <sz val="20"/>
      <color theme="1"/>
      <name val="B Nazanin"/>
      <charset val="178"/>
    </font>
    <font>
      <b/>
      <sz val="18"/>
      <color theme="1"/>
      <name val="B Nazanin"/>
      <charset val="178"/>
    </font>
    <font>
      <b/>
      <sz val="8"/>
      <color theme="1"/>
      <name val="B Nazanin"/>
      <charset val="178"/>
    </font>
    <font>
      <b/>
      <i/>
      <sz val="14"/>
      <color theme="1"/>
      <name val="B Nazanin"/>
      <charset val="178"/>
    </font>
    <font>
      <b/>
      <sz val="20"/>
      <color rgb="FF0062AC"/>
      <name val="B Nazanin"/>
      <charset val="178"/>
      <scheme val="minor"/>
    </font>
    <font>
      <b/>
      <sz val="16"/>
      <color rgb="FF000000"/>
      <name val="B Nazanin"/>
      <charset val="178"/>
      <scheme val="minor"/>
    </font>
    <font>
      <b/>
      <sz val="16"/>
      <color theme="1"/>
      <name val="B Nazanin"/>
      <charset val="178"/>
      <scheme val="minor"/>
    </font>
    <font>
      <b/>
      <sz val="18"/>
      <color theme="1"/>
      <name val="B Nazanin"/>
      <charset val="178"/>
      <scheme val="minor"/>
    </font>
    <font>
      <b/>
      <sz val="20"/>
      <color theme="1"/>
      <name val="B Nazanin"/>
      <charset val="178"/>
      <scheme val="minor"/>
    </font>
    <font>
      <b/>
      <u/>
      <sz val="20"/>
      <color theme="1"/>
      <name val="B Nazanin"/>
      <charset val="178"/>
      <scheme val="minor"/>
    </font>
    <font>
      <sz val="14"/>
      <color rgb="FF000000"/>
      <name val="B Nazanin"/>
      <charset val="178"/>
    </font>
    <font>
      <b/>
      <sz val="16"/>
      <color rgb="FF000000"/>
      <name val="B Nazanin"/>
      <charset val="178"/>
    </font>
    <font>
      <sz val="14"/>
      <color theme="1"/>
      <name val="B Nazanin"/>
      <charset val="178"/>
      <scheme val="minor"/>
    </font>
    <font>
      <b/>
      <sz val="14"/>
      <color theme="1"/>
      <name val="B Nazanin"/>
      <charset val="178"/>
      <scheme val="minor"/>
    </font>
    <font>
      <sz val="11"/>
      <color indexed="8"/>
      <name val="B Nazanin"/>
      <family val="2"/>
      <scheme val="minor"/>
    </font>
    <font>
      <b/>
      <sz val="20"/>
      <name val="B Nazanin"/>
      <charset val="178"/>
    </font>
    <font>
      <sz val="18"/>
      <color theme="1"/>
      <name val="B Nazanin"/>
      <charset val="178"/>
    </font>
    <font>
      <sz val="16"/>
      <color theme="1"/>
      <name val="B Nazanin"/>
      <charset val="178"/>
    </font>
    <font>
      <b/>
      <sz val="14"/>
      <color rgb="FF000000"/>
      <name val="B Nazanin"/>
      <charset val="178"/>
      <scheme val="minor"/>
    </font>
    <font>
      <sz val="28"/>
      <color theme="1"/>
      <name val="B Nazanin"/>
      <charset val="178"/>
      <scheme val="minor"/>
    </font>
    <font>
      <b/>
      <sz val="16"/>
      <name val="B Nazanin"/>
      <charset val="178"/>
    </font>
    <font>
      <b/>
      <sz val="20"/>
      <color indexed="8"/>
      <name val="B Nazanin"/>
      <charset val="178"/>
    </font>
    <font>
      <sz val="18"/>
      <color theme="1"/>
      <name val="B Nazanin"/>
      <charset val="178"/>
      <scheme val="minor"/>
    </font>
    <font>
      <b/>
      <sz val="22"/>
      <color theme="1"/>
      <name val="B Nazanin"/>
      <charset val="178"/>
    </font>
    <font>
      <b/>
      <sz val="24"/>
      <color theme="1"/>
      <name val="B Nazanin"/>
      <charset val="178"/>
    </font>
    <font>
      <b/>
      <u/>
      <sz val="24"/>
      <color theme="1"/>
      <name val="B Nazanin"/>
      <charset val="178"/>
    </font>
    <font>
      <sz val="22"/>
      <color theme="1"/>
      <name val="B Nazanin"/>
      <charset val="178"/>
      <scheme val="minor"/>
    </font>
    <font>
      <sz val="22"/>
      <color rgb="FF000000"/>
      <name val="B Nazanin"/>
      <charset val="178"/>
    </font>
    <font>
      <b/>
      <sz val="22"/>
      <color rgb="FF000000"/>
      <name val="B Nazanin"/>
      <charset val="178"/>
    </font>
    <font>
      <sz val="22"/>
      <color theme="1"/>
      <name val="B Nazanin"/>
      <charset val="178"/>
    </font>
    <font>
      <sz val="24"/>
      <color theme="1"/>
      <name val="B Nazanin"/>
      <charset val="178"/>
    </font>
    <font>
      <sz val="20"/>
      <color theme="1"/>
      <name val="B Nazanin"/>
      <charset val="178"/>
      <scheme val="minor"/>
    </font>
    <font>
      <sz val="20"/>
      <color rgb="FF000000"/>
      <name val="B Nazanin"/>
      <charset val="178"/>
    </font>
    <font>
      <b/>
      <sz val="20"/>
      <color rgb="FF00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38" fillId="0" borderId="0"/>
  </cellStyleXfs>
  <cellXfs count="22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 readingOrder="2"/>
    </xf>
    <xf numFmtId="164" fontId="12" fillId="0" borderId="0" xfId="0" applyNumberFormat="1" applyFont="1" applyAlignment="1">
      <alignment horizontal="center" vertical="center" readingOrder="2"/>
    </xf>
    <xf numFmtId="0" fontId="13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right" vertical="center" readingOrder="2"/>
    </xf>
    <xf numFmtId="0" fontId="16" fillId="0" borderId="0" xfId="1" applyFont="1"/>
    <xf numFmtId="0" fontId="17" fillId="0" borderId="0" xfId="1" applyFont="1"/>
    <xf numFmtId="0" fontId="18" fillId="2" borderId="0" xfId="1" applyFont="1" applyFill="1"/>
    <xf numFmtId="0" fontId="1" fillId="0" borderId="0" xfId="0" applyFont="1" applyAlignment="1">
      <alignment vertical="center" readingOrder="2"/>
    </xf>
    <xf numFmtId="0" fontId="20" fillId="0" borderId="0" xfId="0" applyFont="1" applyAlignment="1">
      <alignment vertical="center" readingOrder="2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38" fontId="4" fillId="0" borderId="0" xfId="0" applyNumberFormat="1" applyFont="1"/>
    <xf numFmtId="38" fontId="22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vertical="center"/>
    </xf>
    <xf numFmtId="38" fontId="4" fillId="0" borderId="0" xfId="0" applyNumberFormat="1" applyFont="1" applyAlignment="1">
      <alignment horizontal="center" vertical="center" readingOrder="2"/>
    </xf>
    <xf numFmtId="38" fontId="20" fillId="0" borderId="0" xfId="0" applyNumberFormat="1" applyFont="1" applyAlignment="1">
      <alignment vertical="center" readingOrder="2"/>
    </xf>
    <xf numFmtId="38" fontId="20" fillId="0" borderId="0" xfId="0" applyNumberFormat="1" applyFont="1" applyAlignment="1">
      <alignment horizontal="center" vertical="center"/>
    </xf>
    <xf numFmtId="38" fontId="23" fillId="0" borderId="0" xfId="0" applyNumberFormat="1" applyFont="1" applyAlignment="1">
      <alignment horizontal="center" vertical="center"/>
    </xf>
    <xf numFmtId="38" fontId="23" fillId="0" borderId="1" xfId="0" applyNumberFormat="1" applyFont="1" applyBorder="1" applyAlignment="1">
      <alignment horizontal="center" vertical="center"/>
    </xf>
    <xf numFmtId="38" fontId="23" fillId="0" borderId="0" xfId="0" applyNumberFormat="1" applyFont="1" applyAlignment="1">
      <alignment horizontal="right" vertical="center"/>
    </xf>
    <xf numFmtId="38" fontId="12" fillId="0" borderId="0" xfId="0" applyNumberFormat="1" applyFont="1" applyAlignment="1">
      <alignment horizontal="right" vertical="center"/>
    </xf>
    <xf numFmtId="38" fontId="23" fillId="0" borderId="4" xfId="0" applyNumberFormat="1" applyFont="1" applyBorder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38" fontId="19" fillId="0" borderId="4" xfId="0" applyNumberFormat="1" applyFont="1" applyBorder="1" applyAlignment="1">
      <alignment horizontal="center" vertical="center"/>
    </xf>
    <xf numFmtId="38" fontId="19" fillId="0" borderId="0" xfId="0" applyNumberFormat="1" applyFont="1" applyAlignment="1">
      <alignment horizontal="center" vertical="center"/>
    </xf>
    <xf numFmtId="38" fontId="19" fillId="0" borderId="1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40" fontId="23" fillId="0" borderId="0" xfId="0" applyNumberFormat="1" applyFont="1" applyAlignment="1">
      <alignment horizontal="center" vertical="center"/>
    </xf>
    <xf numFmtId="40" fontId="19" fillId="0" borderId="4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readingOrder="2"/>
    </xf>
    <xf numFmtId="38" fontId="20" fillId="0" borderId="0" xfId="0" applyNumberFormat="1" applyFont="1" applyAlignment="1">
      <alignment vertical="center"/>
    </xf>
    <xf numFmtId="38" fontId="20" fillId="0" borderId="0" xfId="0" applyNumberFormat="1" applyFont="1" applyAlignment="1">
      <alignment horizontal="center" vertical="center" readingOrder="2"/>
    </xf>
    <xf numFmtId="38" fontId="20" fillId="0" borderId="1" xfId="0" applyNumberFormat="1" applyFont="1" applyBorder="1" applyAlignment="1">
      <alignment horizontal="center" vertical="center"/>
    </xf>
    <xf numFmtId="38" fontId="12" fillId="0" borderId="0" xfId="0" applyNumberFormat="1" applyFont="1" applyAlignment="1">
      <alignment horizontal="center" vertical="center" readingOrder="2"/>
    </xf>
    <xf numFmtId="37" fontId="23" fillId="0" borderId="0" xfId="0" applyNumberFormat="1" applyFont="1" applyAlignment="1">
      <alignment horizontal="center" vertical="center"/>
    </xf>
    <xf numFmtId="38" fontId="21" fillId="0" borderId="0" xfId="0" applyNumberFormat="1" applyFont="1" applyAlignment="1">
      <alignment horizontal="right" vertical="center" readingOrder="2"/>
    </xf>
    <xf numFmtId="40" fontId="23" fillId="0" borderId="4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readingOrder="2"/>
    </xf>
    <xf numFmtId="38" fontId="21" fillId="0" borderId="0" xfId="0" applyNumberFormat="1" applyFont="1" applyAlignment="1">
      <alignment horizontal="center" vertical="center"/>
    </xf>
    <xf numFmtId="38" fontId="0" fillId="0" borderId="0" xfId="0" applyNumberFormat="1" applyAlignment="1">
      <alignment vertical="center"/>
    </xf>
    <xf numFmtId="38" fontId="20" fillId="0" borderId="1" xfId="0" applyNumberFormat="1" applyFont="1" applyBorder="1" applyAlignment="1">
      <alignment horizontal="center" vertical="center" readingOrder="2"/>
    </xf>
    <xf numFmtId="38" fontId="20" fillId="0" borderId="3" xfId="0" applyNumberFormat="1" applyFont="1" applyBorder="1" applyAlignment="1">
      <alignment horizontal="center" vertical="center" readingOrder="2"/>
    </xf>
    <xf numFmtId="38" fontId="12" fillId="0" borderId="0" xfId="0" applyNumberFormat="1" applyFont="1" applyAlignment="1">
      <alignment horizontal="right" vertical="center" readingOrder="2"/>
    </xf>
    <xf numFmtId="38" fontId="12" fillId="0" borderId="0" xfId="0" applyNumberFormat="1" applyFont="1" applyAlignment="1">
      <alignment vertical="center" readingOrder="2"/>
    </xf>
    <xf numFmtId="38" fontId="24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" vertical="center"/>
    </xf>
    <xf numFmtId="38" fontId="19" fillId="0" borderId="0" xfId="0" applyNumberFormat="1" applyFont="1" applyAlignment="1">
      <alignment horizontal="right" vertical="center" readingOrder="2"/>
    </xf>
    <xf numFmtId="38" fontId="1" fillId="0" borderId="0" xfId="0" applyNumberFormat="1" applyFont="1" applyAlignment="1">
      <alignment vertical="center"/>
    </xf>
    <xf numFmtId="38" fontId="20" fillId="0" borderId="0" xfId="0" applyNumberFormat="1" applyFont="1" applyAlignment="1">
      <alignment horizontal="center" vertical="center" wrapText="1" readingOrder="2"/>
    </xf>
    <xf numFmtId="38" fontId="26" fillId="0" borderId="0" xfId="0" applyNumberFormat="1" applyFont="1" applyAlignment="1">
      <alignment horizontal="right" vertical="center" readingOrder="2"/>
    </xf>
    <xf numFmtId="38" fontId="27" fillId="0" borderId="0" xfId="0" applyNumberFormat="1" applyFont="1" applyAlignment="1">
      <alignment horizontal="center" vertical="center" wrapText="1" readingOrder="2"/>
    </xf>
    <xf numFmtId="38" fontId="1" fillId="0" borderId="0" xfId="0" applyNumberFormat="1" applyFont="1" applyAlignment="1">
      <alignment horizontal="center" vertical="center" wrapText="1" readingOrder="2"/>
    </xf>
    <xf numFmtId="38" fontId="2" fillId="0" borderId="0" xfId="0" applyNumberFormat="1" applyFont="1" applyAlignment="1">
      <alignment horizontal="center" vertical="center" wrapText="1" readingOrder="2"/>
    </xf>
    <xf numFmtId="38" fontId="19" fillId="0" borderId="5" xfId="0" applyNumberFormat="1" applyFont="1" applyBorder="1" applyAlignment="1">
      <alignment horizontal="center" vertical="center"/>
    </xf>
    <xf numFmtId="38" fontId="19" fillId="0" borderId="5" xfId="0" applyNumberFormat="1" applyFont="1" applyBorder="1" applyAlignment="1">
      <alignment horizontal="center" vertical="center" readingOrder="2"/>
    </xf>
    <xf numFmtId="38" fontId="3" fillId="0" borderId="0" xfId="0" applyNumberFormat="1" applyFont="1" applyAlignment="1">
      <alignment vertical="center"/>
    </xf>
    <xf numFmtId="38" fontId="3" fillId="0" borderId="0" xfId="0" applyNumberFormat="1" applyFont="1"/>
    <xf numFmtId="38" fontId="5" fillId="0" borderId="0" xfId="0" applyNumberFormat="1" applyFont="1" applyAlignment="1">
      <alignment vertical="center" readingOrder="2"/>
    </xf>
    <xf numFmtId="38" fontId="12" fillId="0" borderId="0" xfId="0" applyNumberFormat="1" applyFont="1" applyAlignment="1">
      <alignment horizontal="right" vertical="center" readingOrder="1"/>
    </xf>
    <xf numFmtId="38" fontId="14" fillId="0" borderId="0" xfId="0" applyNumberFormat="1" applyFont="1" applyAlignment="1">
      <alignment horizontal="center" vertical="center" readingOrder="2"/>
    </xf>
    <xf numFmtId="38" fontId="3" fillId="0" borderId="0" xfId="0" applyNumberFormat="1" applyFont="1" applyAlignment="1">
      <alignment horizontal="right" vertical="center"/>
    </xf>
    <xf numFmtId="38" fontId="3" fillId="0" borderId="0" xfId="0" applyNumberFormat="1" applyFont="1" applyAlignment="1">
      <alignment horizontal="center" vertical="center"/>
    </xf>
    <xf numFmtId="40" fontId="19" fillId="0" borderId="0" xfId="0" applyNumberFormat="1" applyFont="1" applyAlignment="1">
      <alignment horizontal="center" vertical="center"/>
    </xf>
    <xf numFmtId="38" fontId="23" fillId="0" borderId="0" xfId="0" quotePrefix="1" applyNumberFormat="1" applyFont="1" applyAlignment="1">
      <alignment horizontal="center" vertical="center"/>
    </xf>
    <xf numFmtId="38" fontId="6" fillId="0" borderId="0" xfId="0" applyNumberFormat="1" applyFont="1"/>
    <xf numFmtId="38" fontId="11" fillId="0" borderId="0" xfId="0" applyNumberFormat="1" applyFont="1" applyAlignment="1">
      <alignment horizontal="center" vertical="center"/>
    </xf>
    <xf numFmtId="38" fontId="28" fillId="0" borderId="0" xfId="0" applyNumberFormat="1" applyFont="1" applyAlignment="1">
      <alignment horizontal="right" vertical="center" readingOrder="2"/>
    </xf>
    <xf numFmtId="38" fontId="29" fillId="0" borderId="1" xfId="0" applyNumberFormat="1" applyFont="1" applyBorder="1" applyAlignment="1">
      <alignment horizontal="center" vertical="center" readingOrder="2"/>
    </xf>
    <xf numFmtId="38" fontId="29" fillId="0" borderId="0" xfId="0" applyNumberFormat="1" applyFont="1" applyAlignment="1">
      <alignment horizontal="center" vertical="center" readingOrder="2"/>
    </xf>
    <xf numFmtId="38" fontId="6" fillId="0" borderId="0" xfId="0" applyNumberFormat="1" applyFont="1" applyAlignment="1">
      <alignment vertical="center"/>
    </xf>
    <xf numFmtId="38" fontId="9" fillId="0" borderId="0" xfId="0" applyNumberFormat="1" applyFont="1" applyAlignment="1">
      <alignment horizontal="center" vertical="center" readingOrder="2"/>
    </xf>
    <xf numFmtId="38" fontId="7" fillId="0" borderId="0" xfId="0" applyNumberFormat="1" applyFont="1" applyAlignment="1">
      <alignment vertical="center" readingOrder="2"/>
    </xf>
    <xf numFmtId="38" fontId="7" fillId="0" borderId="0" xfId="0" applyNumberFormat="1" applyFont="1" applyAlignment="1">
      <alignment horizontal="center" vertical="center" readingOrder="2"/>
    </xf>
    <xf numFmtId="38" fontId="29" fillId="0" borderId="0" xfId="0" applyNumberFormat="1" applyFont="1" applyAlignment="1">
      <alignment horizontal="center" vertical="center" wrapText="1" readingOrder="2"/>
    </xf>
    <xf numFmtId="38" fontId="29" fillId="0" borderId="0" xfId="0" applyNumberFormat="1" applyFont="1" applyAlignment="1">
      <alignment vertical="center" readingOrder="2"/>
    </xf>
    <xf numFmtId="38" fontId="13" fillId="0" borderId="0" xfId="0" applyNumberFormat="1" applyFont="1" applyAlignment="1">
      <alignment horizontal="right" vertical="center" readingOrder="1"/>
    </xf>
    <xf numFmtId="38" fontId="13" fillId="0" borderId="0" xfId="0" applyNumberFormat="1" applyFont="1" applyAlignment="1">
      <alignment horizontal="center" vertical="center" readingOrder="2"/>
    </xf>
    <xf numFmtId="38" fontId="13" fillId="0" borderId="0" xfId="0" applyNumberFormat="1" applyFont="1" applyAlignment="1">
      <alignment horizontal="right" vertical="center" readingOrder="2"/>
    </xf>
    <xf numFmtId="38" fontId="24" fillId="0" borderId="0" xfId="0" applyNumberFormat="1" applyFont="1" applyAlignment="1">
      <alignment horizontal="right" vertical="center" readingOrder="2"/>
    </xf>
    <xf numFmtId="38" fontId="35" fillId="0" borderId="0" xfId="0" applyNumberFormat="1" applyFont="1" applyAlignment="1">
      <alignment vertical="center" readingOrder="2"/>
    </xf>
    <xf numFmtId="38" fontId="8" fillId="0" borderId="0" xfId="0" applyNumberFormat="1" applyFont="1" applyAlignment="1">
      <alignment horizontal="center" vertical="center"/>
    </xf>
    <xf numFmtId="38" fontId="20" fillId="0" borderId="0" xfId="0" applyNumberFormat="1" applyFont="1" applyAlignment="1">
      <alignment horizontal="right" vertical="center"/>
    </xf>
    <xf numFmtId="38" fontId="34" fillId="0" borderId="0" xfId="0" applyNumberFormat="1" applyFont="1" applyAlignment="1">
      <alignment horizontal="center" vertical="center" readingOrder="2"/>
    </xf>
    <xf numFmtId="38" fontId="33" fillId="0" borderId="0" xfId="0" applyNumberFormat="1" applyFont="1" applyAlignment="1">
      <alignment horizontal="center" vertical="center"/>
    </xf>
    <xf numFmtId="38" fontId="30" fillId="0" borderId="0" xfId="0" applyNumberFormat="1" applyFont="1" applyAlignment="1">
      <alignment horizontal="center" vertical="center"/>
    </xf>
    <xf numFmtId="38" fontId="29" fillId="0" borderId="3" xfId="0" applyNumberFormat="1" applyFont="1" applyBorder="1" applyAlignment="1">
      <alignment horizontal="center" vertical="center" readingOrder="2"/>
    </xf>
    <xf numFmtId="38" fontId="7" fillId="0" borderId="0" xfId="0" applyNumberFormat="1" applyFont="1" applyAlignment="1">
      <alignment horizontal="right" vertical="center" readingOrder="2"/>
    </xf>
    <xf numFmtId="38" fontId="36" fillId="0" borderId="0" xfId="0" applyNumberFormat="1" applyFont="1"/>
    <xf numFmtId="38" fontId="37" fillId="0" borderId="4" xfId="0" applyNumberFormat="1" applyFont="1" applyBorder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40" fontId="36" fillId="0" borderId="0" xfId="0" applyNumberFormat="1" applyFont="1" applyAlignment="1">
      <alignment horizontal="center" vertical="center"/>
    </xf>
    <xf numFmtId="38" fontId="30" fillId="0" borderId="0" xfId="0" applyNumberFormat="1" applyFont="1" applyAlignment="1">
      <alignment vertical="center"/>
    </xf>
    <xf numFmtId="38" fontId="29" fillId="0" borderId="2" xfId="0" applyNumberFormat="1" applyFont="1" applyBorder="1" applyAlignment="1">
      <alignment horizontal="center" vertical="center" readingOrder="2"/>
    </xf>
    <xf numFmtId="38" fontId="29" fillId="0" borderId="1" xfId="0" applyNumberFormat="1" applyFont="1" applyBorder="1" applyAlignment="1">
      <alignment vertical="center" readingOrder="2"/>
    </xf>
    <xf numFmtId="40" fontId="6" fillId="0" borderId="0" xfId="0" applyNumberFormat="1" applyFont="1" applyAlignment="1">
      <alignment vertical="center"/>
    </xf>
    <xf numFmtId="40" fontId="29" fillId="0" borderId="3" xfId="0" applyNumberFormat="1" applyFont="1" applyBorder="1" applyAlignment="1">
      <alignment horizontal="center" vertical="center" readingOrder="2"/>
    </xf>
    <xf numFmtId="40" fontId="12" fillId="0" borderId="0" xfId="0" applyNumberFormat="1" applyFont="1" applyAlignment="1">
      <alignment horizontal="center" vertical="center"/>
    </xf>
    <xf numFmtId="38" fontId="19" fillId="0" borderId="0" xfId="0" applyNumberFormat="1" applyFont="1" applyAlignment="1">
      <alignment horizontal="right" vertical="center"/>
    </xf>
    <xf numFmtId="40" fontId="23" fillId="0" borderId="1" xfId="0" applyNumberFormat="1" applyFont="1" applyBorder="1" applyAlignment="1">
      <alignment horizontal="center" vertical="center"/>
    </xf>
    <xf numFmtId="38" fontId="26" fillId="0" borderId="0" xfId="0" applyNumberFormat="1" applyFont="1" applyAlignment="1">
      <alignment horizontal="right" vertical="center"/>
    </xf>
    <xf numFmtId="40" fontId="19" fillId="0" borderId="1" xfId="0" applyNumberFormat="1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/>
    </xf>
    <xf numFmtId="37" fontId="17" fillId="0" borderId="9" xfId="2" applyNumberFormat="1" applyFont="1" applyBorder="1" applyAlignment="1">
      <alignment horizontal="center" vertical="center"/>
    </xf>
    <xf numFmtId="49" fontId="17" fillId="0" borderId="8" xfId="2" applyNumberFormat="1" applyFont="1" applyBorder="1" applyAlignment="1">
      <alignment horizontal="center" vertical="center"/>
    </xf>
    <xf numFmtId="0" fontId="3" fillId="0" borderId="0" xfId="0" applyFont="1"/>
    <xf numFmtId="0" fontId="20" fillId="3" borderId="6" xfId="2" applyFont="1" applyFill="1" applyBorder="1" applyAlignment="1">
      <alignment horizontal="center" vertical="center"/>
    </xf>
    <xf numFmtId="0" fontId="20" fillId="3" borderId="7" xfId="2" applyFont="1" applyFill="1" applyBorder="1" applyAlignment="1">
      <alignment horizontal="center" vertical="center"/>
    </xf>
    <xf numFmtId="0" fontId="20" fillId="3" borderId="7" xfId="2" applyFont="1" applyFill="1" applyBorder="1" applyAlignment="1">
      <alignment horizontal="center" vertical="center" wrapText="1"/>
    </xf>
    <xf numFmtId="38" fontId="25" fillId="0" borderId="0" xfId="0" applyNumberFormat="1" applyFont="1" applyAlignment="1">
      <alignment vertical="center" readingOrder="2"/>
    </xf>
    <xf numFmtId="38" fontId="25" fillId="0" borderId="0" xfId="0" applyNumberFormat="1" applyFont="1" applyAlignment="1">
      <alignment horizontal="center" vertical="center"/>
    </xf>
    <xf numFmtId="38" fontId="25" fillId="0" borderId="0" xfId="0" applyNumberFormat="1" applyFont="1" applyAlignment="1">
      <alignment horizontal="center" vertical="center" readingOrder="2"/>
    </xf>
    <xf numFmtId="38" fontId="40" fillId="0" borderId="0" xfId="0" applyNumberFormat="1" applyFont="1" applyAlignment="1">
      <alignment horizontal="center" vertical="center" readingOrder="2"/>
    </xf>
    <xf numFmtId="38" fontId="40" fillId="0" borderId="0" xfId="0" applyNumberFormat="1" applyFont="1" applyAlignment="1">
      <alignment horizontal="center" vertical="center"/>
    </xf>
    <xf numFmtId="38" fontId="25" fillId="0" borderId="1" xfId="0" applyNumberFormat="1" applyFont="1" applyBorder="1" applyAlignment="1">
      <alignment horizontal="center" vertical="center"/>
    </xf>
    <xf numFmtId="40" fontId="22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7" fontId="3" fillId="0" borderId="0" xfId="0" applyNumberFormat="1" applyFont="1"/>
    <xf numFmtId="38" fontId="41" fillId="0" borderId="0" xfId="0" applyNumberFormat="1" applyFont="1"/>
    <xf numFmtId="38" fontId="30" fillId="0" borderId="0" xfId="0" applyNumberFormat="1" applyFont="1" applyAlignment="1">
      <alignment horizontal="right" vertical="center"/>
    </xf>
    <xf numFmtId="38" fontId="42" fillId="0" borderId="0" xfId="0" applyNumberFormat="1" applyFont="1" applyAlignment="1">
      <alignment horizontal="center" vertical="center" readingOrder="2"/>
    </xf>
    <xf numFmtId="38" fontId="42" fillId="0" borderId="0" xfId="0" applyNumberFormat="1" applyFont="1" applyAlignment="1">
      <alignment vertical="center" readingOrder="2"/>
    </xf>
    <xf numFmtId="40" fontId="42" fillId="0" borderId="0" xfId="0" applyNumberFormat="1" applyFont="1" applyAlignment="1">
      <alignment horizontal="center" vertical="center" readingOrder="2"/>
    </xf>
    <xf numFmtId="38" fontId="42" fillId="0" borderId="1" xfId="0" applyNumberFormat="1" applyFont="1" applyBorder="1" applyAlignment="1">
      <alignment horizontal="center" vertical="center" readingOrder="2"/>
    </xf>
    <xf numFmtId="38" fontId="36" fillId="0" borderId="0" xfId="0" applyNumberFormat="1" applyFont="1" applyAlignment="1">
      <alignment horizontal="center" vertical="center"/>
    </xf>
    <xf numFmtId="38" fontId="36" fillId="0" borderId="0" xfId="0" applyNumberFormat="1" applyFont="1" applyAlignment="1">
      <alignment vertical="center"/>
    </xf>
    <xf numFmtId="38" fontId="43" fillId="0" borderId="0" xfId="0" applyNumberFormat="1" applyFont="1" applyAlignment="1">
      <alignment vertical="center"/>
    </xf>
    <xf numFmtId="38" fontId="41" fillId="0" borderId="0" xfId="0" applyNumberFormat="1" applyFont="1" applyAlignment="1">
      <alignment vertical="center"/>
    </xf>
    <xf numFmtId="38" fontId="40" fillId="0" borderId="0" xfId="0" applyNumberFormat="1" applyFont="1"/>
    <xf numFmtId="38" fontId="20" fillId="0" borderId="5" xfId="0" applyNumberFormat="1" applyFont="1" applyBorder="1" applyAlignment="1">
      <alignment horizontal="center" vertical="center"/>
    </xf>
    <xf numFmtId="38" fontId="24" fillId="0" borderId="0" xfId="0" applyNumberFormat="1" applyFont="1"/>
    <xf numFmtId="38" fontId="41" fillId="0" borderId="0" xfId="0" applyNumberFormat="1" applyFont="1" applyAlignment="1">
      <alignment horizontal="center" vertical="center"/>
    </xf>
    <xf numFmtId="38" fontId="41" fillId="0" borderId="1" xfId="0" applyNumberFormat="1" applyFont="1" applyBorder="1" applyAlignment="1">
      <alignment horizontal="center" vertical="center"/>
    </xf>
    <xf numFmtId="38" fontId="46" fillId="0" borderId="0" xfId="0" applyNumberFormat="1" applyFont="1" applyAlignment="1">
      <alignment vertical="center"/>
    </xf>
    <xf numFmtId="38" fontId="5" fillId="0" borderId="0" xfId="0" applyNumberFormat="1" applyFont="1" applyAlignment="1">
      <alignment horizontal="right" vertical="center" readingOrder="2"/>
    </xf>
    <xf numFmtId="38" fontId="20" fillId="0" borderId="3" xfId="0" applyNumberFormat="1" applyFont="1" applyBorder="1" applyAlignment="1">
      <alignment horizontal="center" vertical="center"/>
    </xf>
    <xf numFmtId="164" fontId="23" fillId="0" borderId="4" xfId="0" applyNumberFormat="1" applyFont="1" applyBorder="1" applyAlignment="1">
      <alignment horizontal="center" vertical="center"/>
    </xf>
    <xf numFmtId="37" fontId="44" fillId="0" borderId="0" xfId="1" applyNumberFormat="1" applyFont="1" applyAlignment="1">
      <alignment horizontal="center" vertical="center"/>
    </xf>
    <xf numFmtId="38" fontId="21" fillId="0" borderId="0" xfId="0" applyNumberFormat="1" applyFont="1" applyAlignment="1">
      <alignment horizontal="left" vertical="center"/>
    </xf>
    <xf numFmtId="38" fontId="21" fillId="0" borderId="0" xfId="0" applyNumberFormat="1" applyFont="1" applyAlignment="1">
      <alignment horizontal="center" vertical="center"/>
    </xf>
    <xf numFmtId="38" fontId="25" fillId="0" borderId="0" xfId="0" applyNumberFormat="1" applyFont="1" applyAlignment="1">
      <alignment horizontal="center" vertical="center" readingOrder="2"/>
    </xf>
    <xf numFmtId="38" fontId="25" fillId="0" borderId="1" xfId="0" applyNumberFormat="1" applyFont="1" applyBorder="1" applyAlignment="1">
      <alignment horizontal="center" vertical="center" readingOrder="2"/>
    </xf>
    <xf numFmtId="38" fontId="25" fillId="0" borderId="3" xfId="0" applyNumberFormat="1" applyFont="1" applyBorder="1" applyAlignment="1">
      <alignment horizontal="center" vertical="center"/>
    </xf>
    <xf numFmtId="38" fontId="21" fillId="0" borderId="0" xfId="0" applyNumberFormat="1" applyFont="1" applyAlignment="1">
      <alignment horizontal="right" vertical="center" readingOrder="2"/>
    </xf>
    <xf numFmtId="38" fontId="25" fillId="0" borderId="1" xfId="0" applyNumberFormat="1" applyFont="1" applyBorder="1" applyAlignment="1">
      <alignment horizontal="center" vertical="center"/>
    </xf>
    <xf numFmtId="38" fontId="25" fillId="0" borderId="0" xfId="0" applyNumberFormat="1" applyFont="1" applyAlignment="1">
      <alignment horizontal="center" vertical="center" wrapText="1" readingOrder="2"/>
    </xf>
    <xf numFmtId="38" fontId="25" fillId="0" borderId="1" xfId="0" applyNumberFormat="1" applyFont="1" applyBorder="1" applyAlignment="1">
      <alignment horizontal="center" vertical="center" wrapText="1" readingOrder="2"/>
    </xf>
    <xf numFmtId="40" fontId="25" fillId="0" borderId="0" xfId="0" applyNumberFormat="1" applyFont="1" applyAlignment="1">
      <alignment horizontal="center" vertical="center" wrapText="1" readingOrder="2"/>
    </xf>
    <xf numFmtId="40" fontId="25" fillId="0" borderId="1" xfId="0" applyNumberFormat="1" applyFont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 readingOrder="2"/>
    </xf>
    <xf numFmtId="38" fontId="20" fillId="0" borderId="3" xfId="0" applyNumberFormat="1" applyFont="1" applyBorder="1" applyAlignment="1">
      <alignment horizontal="center" vertical="center"/>
    </xf>
    <xf numFmtId="38" fontId="20" fillId="0" borderId="0" xfId="0" applyNumberFormat="1" applyFont="1" applyAlignment="1">
      <alignment horizontal="center" vertical="center" readingOrder="2"/>
    </xf>
    <xf numFmtId="38" fontId="20" fillId="0" borderId="1" xfId="0" applyNumberFormat="1" applyFont="1" applyBorder="1" applyAlignment="1">
      <alignment horizontal="center" vertical="center" readingOrder="2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 readingOrder="2"/>
    </xf>
    <xf numFmtId="0" fontId="20" fillId="0" borderId="1" xfId="0" applyFont="1" applyBorder="1" applyAlignment="1">
      <alignment horizontal="center" vertical="center" wrapText="1" readingOrder="2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readingOrder="2"/>
    </xf>
    <xf numFmtId="0" fontId="20" fillId="0" borderId="1" xfId="0" applyFont="1" applyBorder="1" applyAlignment="1">
      <alignment horizontal="center" vertical="center" readingOrder="2"/>
    </xf>
    <xf numFmtId="38" fontId="20" fillId="0" borderId="1" xfId="0" applyNumberFormat="1" applyFont="1" applyBorder="1" applyAlignment="1">
      <alignment horizontal="center" vertical="center"/>
    </xf>
    <xf numFmtId="38" fontId="20" fillId="0" borderId="0" xfId="0" applyNumberFormat="1" applyFont="1" applyAlignment="1">
      <alignment horizontal="center" vertical="center" wrapText="1" readingOrder="2"/>
    </xf>
    <xf numFmtId="38" fontId="20" fillId="0" borderId="1" xfId="0" applyNumberFormat="1" applyFont="1" applyBorder="1" applyAlignment="1">
      <alignment horizontal="center" vertical="center" wrapText="1" readingOrder="2"/>
    </xf>
    <xf numFmtId="38" fontId="20" fillId="0" borderId="0" xfId="0" applyNumberFormat="1" applyFont="1" applyAlignment="1">
      <alignment horizontal="center" vertical="center"/>
    </xf>
    <xf numFmtId="38" fontId="25" fillId="0" borderId="0" xfId="0" applyNumberFormat="1" applyFont="1" applyAlignment="1">
      <alignment horizontal="left" vertical="center" readingOrder="2"/>
    </xf>
    <xf numFmtId="38" fontId="20" fillId="0" borderId="0" xfId="0" applyNumberFormat="1" applyFont="1" applyAlignment="1">
      <alignment horizontal="left" vertical="center"/>
    </xf>
    <xf numFmtId="38" fontId="29" fillId="0" borderId="2" xfId="0" applyNumberFormat="1" applyFont="1" applyBorder="1" applyAlignment="1">
      <alignment horizontal="center" vertical="center" readingOrder="2"/>
    </xf>
    <xf numFmtId="38" fontId="29" fillId="0" borderId="0" xfId="0" applyNumberFormat="1" applyFont="1" applyAlignment="1">
      <alignment horizontal="center" vertical="center" readingOrder="2"/>
    </xf>
    <xf numFmtId="38" fontId="29" fillId="0" borderId="1" xfId="0" applyNumberFormat="1" applyFont="1" applyBorder="1" applyAlignment="1">
      <alignment horizontal="center" vertical="center" readingOrder="2"/>
    </xf>
    <xf numFmtId="38" fontId="32" fillId="0" borderId="0" xfId="0" applyNumberFormat="1" applyFont="1" applyAlignment="1">
      <alignment horizontal="center" vertical="center"/>
    </xf>
    <xf numFmtId="38" fontId="32" fillId="0" borderId="0" xfId="0" applyNumberFormat="1" applyFont="1" applyAlignment="1">
      <alignment horizontal="right" vertical="center" readingOrder="2"/>
    </xf>
    <xf numFmtId="38" fontId="30" fillId="0" borderId="0" xfId="0" applyNumberFormat="1" applyFont="1" applyAlignment="1">
      <alignment horizontal="center" vertical="center"/>
    </xf>
    <xf numFmtId="38" fontId="30" fillId="0" borderId="1" xfId="0" applyNumberFormat="1" applyFont="1" applyBorder="1" applyAlignment="1">
      <alignment horizontal="center" vertical="center"/>
    </xf>
    <xf numFmtId="38" fontId="31" fillId="0" borderId="0" xfId="0" applyNumberFormat="1" applyFont="1" applyAlignment="1">
      <alignment horizontal="left" vertical="center"/>
    </xf>
    <xf numFmtId="38" fontId="29" fillId="0" borderId="0" xfId="0" applyNumberFormat="1" applyFont="1" applyAlignment="1">
      <alignment horizontal="center" vertical="center" wrapText="1" readingOrder="2"/>
    </xf>
    <xf numFmtId="38" fontId="29" fillId="0" borderId="1" xfId="0" applyNumberFormat="1" applyFont="1" applyBorder="1" applyAlignment="1">
      <alignment horizontal="center" vertical="center" wrapText="1" readingOrder="2"/>
    </xf>
    <xf numFmtId="38" fontId="31" fillId="0" borderId="0" xfId="0" applyNumberFormat="1" applyFont="1" applyAlignment="1">
      <alignment horizontal="left" vertical="center" readingOrder="2"/>
    </xf>
    <xf numFmtId="37" fontId="39" fillId="0" borderId="0" xfId="0" applyNumberFormat="1" applyFont="1" applyAlignment="1">
      <alignment horizontal="center" vertical="center"/>
    </xf>
    <xf numFmtId="165" fontId="39" fillId="0" borderId="0" xfId="2" applyNumberFormat="1" applyFont="1" applyAlignment="1">
      <alignment horizontal="right" vertical="center" readingOrder="2"/>
    </xf>
    <xf numFmtId="0" fontId="23" fillId="0" borderId="8" xfId="2" applyFont="1" applyBorder="1" applyAlignment="1">
      <alignment horizontal="center" vertical="center"/>
    </xf>
    <xf numFmtId="0" fontId="45" fillId="0" borderId="1" xfId="2" applyFont="1" applyBorder="1" applyAlignment="1">
      <alignment horizontal="left" vertical="center"/>
    </xf>
    <xf numFmtId="38" fontId="35" fillId="0" borderId="1" xfId="0" applyNumberFormat="1" applyFont="1" applyBorder="1" applyAlignment="1">
      <alignment horizontal="center" vertical="center" readingOrder="2"/>
    </xf>
    <xf numFmtId="38" fontId="3" fillId="0" borderId="0" xfId="0" applyNumberFormat="1" applyFont="1" applyAlignment="1">
      <alignment horizontal="center"/>
    </xf>
    <xf numFmtId="38" fontId="20" fillId="0" borderId="0" xfId="0" applyNumberFormat="1" applyFont="1" applyFill="1" applyAlignment="1">
      <alignment horizontal="right" vertical="center"/>
    </xf>
    <xf numFmtId="38" fontId="8" fillId="0" borderId="0" xfId="0" applyNumberFormat="1" applyFont="1" applyFill="1" applyAlignment="1">
      <alignment horizontal="center" vertical="center"/>
    </xf>
    <xf numFmtId="38" fontId="41" fillId="0" borderId="0" xfId="0" applyNumberFormat="1" applyFont="1" applyFill="1" applyAlignment="1">
      <alignment horizontal="center" vertical="center"/>
    </xf>
    <xf numFmtId="38" fontId="20" fillId="0" borderId="0" xfId="0" applyNumberFormat="1" applyFont="1" applyFill="1" applyAlignment="1">
      <alignment horizontal="center" vertical="center"/>
    </xf>
    <xf numFmtId="38" fontId="41" fillId="0" borderId="1" xfId="0" applyNumberFormat="1" applyFont="1" applyFill="1" applyBorder="1" applyAlignment="1">
      <alignment horizontal="center" vertical="center"/>
    </xf>
    <xf numFmtId="38" fontId="41" fillId="0" borderId="0" xfId="0" applyNumberFormat="1" applyFont="1" applyAlignment="1">
      <alignment horizontal="right" vertical="center"/>
    </xf>
    <xf numFmtId="38" fontId="20" fillId="0" borderId="4" xfId="0" applyNumberFormat="1" applyFont="1" applyBorder="1" applyAlignment="1">
      <alignment horizontal="center" vertical="center"/>
    </xf>
    <xf numFmtId="38" fontId="48" fillId="0" borderId="0" xfId="0" applyNumberFormat="1" applyFont="1" applyAlignment="1">
      <alignment horizontal="center" vertical="center"/>
    </xf>
    <xf numFmtId="38" fontId="49" fillId="0" borderId="0" xfId="0" applyNumberFormat="1" applyFont="1" applyAlignment="1">
      <alignment horizontal="center" vertical="center"/>
    </xf>
    <xf numFmtId="38" fontId="48" fillId="0" borderId="0" xfId="0" applyNumberFormat="1" applyFont="1" applyAlignment="1">
      <alignment horizontal="right" vertical="center" readingOrder="2"/>
    </xf>
    <xf numFmtId="38" fontId="47" fillId="0" borderId="0" xfId="0" applyNumberFormat="1" applyFont="1" applyAlignment="1">
      <alignment horizontal="right" vertical="center" readingOrder="2"/>
    </xf>
    <xf numFmtId="38" fontId="47" fillId="0" borderId="0" xfId="0" applyNumberFormat="1" applyFont="1" applyAlignment="1">
      <alignment horizontal="left" vertical="center" readingOrder="2"/>
    </xf>
    <xf numFmtId="38" fontId="50" fillId="0" borderId="0" xfId="0" applyNumberFormat="1" applyFont="1" applyAlignment="1">
      <alignment vertical="center"/>
    </xf>
    <xf numFmtId="38" fontId="47" fillId="0" borderId="1" xfId="0" applyNumberFormat="1" applyFont="1" applyBorder="1" applyAlignment="1">
      <alignment horizontal="center" vertical="center"/>
    </xf>
    <xf numFmtId="38" fontId="51" fillId="0" borderId="0" xfId="0" applyNumberFormat="1" applyFont="1" applyAlignment="1">
      <alignment horizontal="center" vertical="center" readingOrder="2"/>
    </xf>
    <xf numFmtId="38" fontId="52" fillId="0" borderId="1" xfId="0" applyNumberFormat="1" applyFont="1" applyBorder="1" applyAlignment="1">
      <alignment horizontal="center" vertical="center" readingOrder="2"/>
    </xf>
    <xf numFmtId="38" fontId="47" fillId="0" borderId="1" xfId="0" applyNumberFormat="1" applyFont="1" applyBorder="1" applyAlignment="1">
      <alignment horizontal="center" vertical="center"/>
    </xf>
    <xf numFmtId="38" fontId="53" fillId="0" borderId="0" xfId="0" applyNumberFormat="1" applyFont="1" applyAlignment="1">
      <alignment horizontal="center" vertical="center"/>
    </xf>
    <xf numFmtId="38" fontId="47" fillId="0" borderId="0" xfId="0" applyNumberFormat="1" applyFont="1" applyAlignment="1">
      <alignment horizontal="center" vertical="center"/>
    </xf>
    <xf numFmtId="38" fontId="47" fillId="0" borderId="0" xfId="0" applyNumberFormat="1" applyFont="1" applyAlignment="1">
      <alignment horizontal="right" vertical="center"/>
    </xf>
    <xf numFmtId="38" fontId="24" fillId="0" borderId="0" xfId="0" applyNumberFormat="1" applyFont="1" applyAlignment="1">
      <alignment horizontal="right" vertical="center"/>
    </xf>
    <xf numFmtId="38" fontId="21" fillId="0" borderId="0" xfId="0" applyNumberFormat="1" applyFont="1" applyAlignment="1">
      <alignment horizontal="right" vertical="center"/>
    </xf>
    <xf numFmtId="38" fontId="21" fillId="0" borderId="4" xfId="0" applyNumberFormat="1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38" fontId="54" fillId="0" borderId="0" xfId="0" applyNumberFormat="1" applyFont="1" applyAlignment="1">
      <alignment vertical="center"/>
    </xf>
    <xf numFmtId="38" fontId="55" fillId="0" borderId="0" xfId="0" applyNumberFormat="1" applyFont="1" applyAlignment="1">
      <alignment vertical="center"/>
    </xf>
    <xf numFmtId="38" fontId="21" fillId="0" borderId="1" xfId="0" applyNumberFormat="1" applyFont="1" applyBorder="1" applyAlignment="1">
      <alignment horizontal="center" vertical="center"/>
    </xf>
    <xf numFmtId="38" fontId="56" fillId="0" borderId="0" xfId="0" applyNumberFormat="1" applyFont="1" applyAlignment="1">
      <alignment horizontal="center" vertical="center" readingOrder="2"/>
    </xf>
    <xf numFmtId="38" fontId="57" fillId="0" borderId="1" xfId="0" applyNumberFormat="1" applyFont="1" applyBorder="1" applyAlignment="1">
      <alignment horizontal="center" vertical="center" readingOrder="2"/>
    </xf>
    <xf numFmtId="38" fontId="21" fillId="0" borderId="1" xfId="0" applyNumberFormat="1" applyFont="1" applyBorder="1" applyAlignment="1">
      <alignment horizontal="center" vertical="center"/>
    </xf>
    <xf numFmtId="38" fontId="21" fillId="0" borderId="0" xfId="0" applyNumberFormat="1" applyFont="1" applyAlignment="1">
      <alignment horizontal="left" vertical="center" readingOrder="2"/>
    </xf>
    <xf numFmtId="38" fontId="24" fillId="0" borderId="0" xfId="0" applyNumberFormat="1" applyFont="1" applyAlignment="1">
      <alignment vertical="center"/>
    </xf>
    <xf numFmtId="38" fontId="54" fillId="0" borderId="0" xfId="0" applyNumberFormat="1" applyFont="1" applyAlignment="1">
      <alignment horizontal="center" vertical="center"/>
    </xf>
    <xf numFmtId="38" fontId="48" fillId="0" borderId="0" xfId="0" applyNumberFormat="1" applyFont="1" applyAlignment="1">
      <alignment horizontal="center" vertical="center"/>
    </xf>
    <xf numFmtId="38" fontId="54" fillId="0" borderId="0" xfId="0" applyNumberFormat="1" applyFont="1" applyAlignment="1">
      <alignment horizontal="right" vertical="center"/>
    </xf>
    <xf numFmtId="0" fontId="17" fillId="0" borderId="8" xfId="2" applyFont="1" applyFill="1" applyBorder="1" applyAlignment="1">
      <alignment horizontal="center" vertical="center"/>
    </xf>
  </cellXfs>
  <cellStyles count="3">
    <cellStyle name="Normal" xfId="0" builtinId="0"/>
    <cellStyle name="Normal 2" xfId="2" xr:uid="{B1D19B21-F141-4B64-9582-7901FCE203B3}"/>
    <cellStyle name="Normal 2 2" xfId="1" xr:uid="{2DED30C0-2405-43A4-A9AE-E33182044E9F}"/>
  </cellStyles>
  <dxfs count="12"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4</xdr:col>
      <xdr:colOff>590550</xdr:colOff>
      <xdr:row>7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468B751-7A80-42EB-9FB9-60255036F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3270650" y="1143000"/>
          <a:ext cx="1276350" cy="457200"/>
        </a:xfrm>
        <a:prstGeom prst="rect">
          <a:avLst/>
        </a:prstGeom>
      </xdr:spPr>
    </xdr:pic>
    <xdr:clientData/>
  </xdr:twoCellAnchor>
  <xdr:oneCellAnchor>
    <xdr:from>
      <xdr:col>1</xdr:col>
      <xdr:colOff>444500</xdr:colOff>
      <xdr:row>1</xdr:row>
      <xdr:rowOff>19049</xdr:rowOff>
    </xdr:from>
    <xdr:ext cx="3603625" cy="3489326"/>
    <xdr:pic>
      <xdr:nvPicPr>
        <xdr:cNvPr id="3" name="Picture 2">
          <a:extLst>
            <a:ext uri="{FF2B5EF4-FFF2-40B4-BE49-F238E27FC236}">
              <a16:creationId xmlns:a16="http://schemas.microsoft.com/office/drawing/2014/main" id="{D68E74CB-4D8D-4EF1-9B08-99DB3A154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0139625" y="241299"/>
          <a:ext cx="3603625" cy="348932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F/&#1581;&#1587;&#1575;&#1576;&#1583;&#1575;&#1585;&#1740;%20&#1589;&#1606;&#1583;&#1608;&#1602;/9-&#1711;&#1740;&#1578;&#1740;/&#1593;&#1605;&#1604;&#1740;&#1575;&#1578;%20&#1581;&#1587;&#1575;&#1576;&#1583;&#1575;&#1585;&#1740;/&#1711;&#1586;&#1575;&#1585;&#1588;%20&#1662;&#1585;&#1578;&#1601;&#1608;&#1740;/1403/11/140311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 سهام و صندوق‌های سرمایه‌گذاری"/>
      <sheetName val="صندوق"/>
      <sheetName val="اوراق تبعی"/>
      <sheetName val="اوراق"/>
      <sheetName val="تعدیل قیمت"/>
      <sheetName val="سپرده"/>
      <sheetName val="درآمدها"/>
      <sheetName val="1-2"/>
      <sheetName val="2-2"/>
      <sheetName val="3-2"/>
      <sheetName val="4-2"/>
      <sheetName val="درآمد سود سهام"/>
      <sheetName val="سود اوراق بهادار و سپرده بانکی"/>
      <sheetName val="درآمد ناشی ازفروش"/>
      <sheetName val="درآمد ناشی از تغییر قیمت اوراق "/>
      <sheetName val="سود ترجیحی"/>
    </sheetNames>
    <sheetDataSet>
      <sheetData sheetId="0"/>
      <sheetData sheetId="1"/>
      <sheetData sheetId="2">
        <row r="2">
          <cell r="A2" t="str">
            <v xml:space="preserve">صورت وضعیت پرتفوی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 xml:space="preserve"> صندوق سرمایه گذاری مختلط با تضمین اصل سرمایه گیتی دماوند</v>
          </cell>
          <cell r="B1"/>
          <cell r="C1"/>
          <cell r="D1"/>
          <cell r="E1"/>
          <cell r="F1"/>
          <cell r="G1"/>
          <cell r="H1"/>
          <cell r="I1"/>
          <cell r="J1"/>
        </row>
      </sheetData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B15A4A-1164-46BE-82AA-E36F4907D8A2}" name="Table5" displayName="Table5" ref="A11:I19" headerRowCount="0" headerRowDxfId="11" dataDxfId="10" totalsRowDxfId="9">
  <sortState xmlns:xlrd2="http://schemas.microsoft.com/office/spreadsheetml/2017/richdata2" ref="A11:I19">
    <sortCondition descending="1" ref="I11:I19"/>
  </sortState>
  <tableColumns count="9">
    <tableColumn id="1" xr3:uid="{9DE81E78-A813-4718-BAA5-82AA7E557C84}" name="سلف موازی متانول بوشهر051" dataDxfId="8"/>
    <tableColumn id="9" xr3:uid="{68E4017A-05BF-45F6-8065-DE15642FF269}" name="Column5" dataDxfId="7"/>
    <tableColumn id="2" xr3:uid="{104D47AF-10E7-49A1-8BB5-72DF4F6CB587}" name="2433600" dataDxfId="6"/>
    <tableColumn id="8" xr3:uid="{7F8E3778-1DF7-4464-AA25-FB4DD73DF4C0}" name="Column3" dataDxfId="5"/>
    <tableColumn id="3" xr3:uid="{762582FB-202A-4B75-8BD8-B35BDFA394B0}" name="1774582.0000" dataDxfId="4"/>
    <tableColumn id="7" xr3:uid="{B7C684D2-77AA-40EE-9FD5-FE4B7F83BB61}" name="Column2" dataDxfId="3"/>
    <tableColumn id="4" xr3:uid="{5F6A767B-77C3-4BE7-B746-F50160551C4F}" name="Column4" dataDxfId="2"/>
    <tableColumn id="5" xr3:uid="{24C838A3-61D7-4777-BED4-B2EEF435C4DC}" name="Column1" dataDxfId="1"/>
    <tableColumn id="6" xr3:uid="{9FDBB695-B15F-481C-8367-44EE6943D87C}" name="4315491753704.0000" dataDxfId="0">
      <calculatedColumnFormula>Table5[[#This Row],[2433600]]*Table5[[#This Row],[Column4]]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59019-27C5-4A85-AD99-D8DF7DE47E0B}">
  <sheetPr codeName="Sheet1">
    <pageSetUpPr fitToPage="1"/>
  </sheetPr>
  <dimension ref="A12:I35"/>
  <sheetViews>
    <sheetView rightToLeft="1" view="pageBreakPreview" zoomScale="60" zoomScaleNormal="100" workbookViewId="0">
      <selection activeCell="A21" sqref="A21"/>
    </sheetView>
  </sheetViews>
  <sheetFormatPr defaultColWidth="9.140625" defaultRowHeight="18"/>
  <cols>
    <col min="1" max="1" width="12.28515625" style="10" customWidth="1"/>
    <col min="2" max="2" width="12.42578125" style="10" customWidth="1"/>
    <col min="3" max="3" width="11.5703125" style="10" customWidth="1"/>
    <col min="4" max="4" width="9.140625" style="10"/>
    <col min="5" max="5" width="10.85546875" style="10" customWidth="1"/>
    <col min="6" max="7" width="9.140625" style="10"/>
    <col min="8" max="8" width="16.42578125" style="10" customWidth="1"/>
    <col min="9" max="9" width="11" style="10" bestFit="1" customWidth="1"/>
    <col min="10" max="16384" width="9.140625" style="10"/>
  </cols>
  <sheetData>
    <row r="12" ht="30.75" customHeight="1"/>
    <row r="13" ht="39" customHeight="1"/>
    <row r="14" ht="33" customHeight="1"/>
    <row r="15" s="10" customFormat="1" ht="42" customHeight="1"/>
    <row r="16" s="10" customFormat="1" ht="42" customHeight="1"/>
    <row r="17" spans="1:9" ht="39.75" customHeight="1">
      <c r="A17" s="146" t="s">
        <v>0</v>
      </c>
      <c r="B17" s="146"/>
      <c r="C17" s="146"/>
      <c r="D17" s="146"/>
      <c r="E17" s="146"/>
      <c r="F17" s="146"/>
      <c r="G17" s="146"/>
      <c r="H17" s="146"/>
      <c r="I17" s="11"/>
    </row>
    <row r="18" spans="1:9" ht="39.75" customHeight="1">
      <c r="A18" s="146" t="s">
        <v>157</v>
      </c>
      <c r="B18" s="146"/>
      <c r="C18" s="146"/>
      <c r="D18" s="146"/>
      <c r="E18" s="146"/>
      <c r="F18" s="146"/>
      <c r="G18" s="146"/>
      <c r="H18" s="146"/>
      <c r="I18" s="11"/>
    </row>
    <row r="19" spans="1:9" ht="39.75" customHeight="1">
      <c r="A19" s="146" t="s">
        <v>158</v>
      </c>
      <c r="B19" s="146"/>
      <c r="C19" s="146"/>
      <c r="D19" s="146"/>
      <c r="E19" s="146"/>
      <c r="F19" s="146"/>
      <c r="G19" s="146"/>
      <c r="H19" s="146"/>
      <c r="I19" s="11"/>
    </row>
    <row r="20" spans="1:9" ht="39.75" customHeight="1">
      <c r="A20" s="146" t="s">
        <v>376</v>
      </c>
      <c r="B20" s="146"/>
      <c r="C20" s="146"/>
      <c r="D20" s="146"/>
      <c r="E20" s="146"/>
      <c r="F20" s="146"/>
      <c r="G20" s="146"/>
      <c r="H20" s="146"/>
      <c r="I20" s="11"/>
    </row>
    <row r="35" spans="5:5">
      <c r="E35" s="12" t="s">
        <v>159</v>
      </c>
    </row>
  </sheetData>
  <mergeCells count="4">
    <mergeCell ref="A17:H17"/>
    <mergeCell ref="A18:H18"/>
    <mergeCell ref="A19:H19"/>
    <mergeCell ref="A20:H20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pageSetUpPr fitToPage="1"/>
  </sheetPr>
  <dimension ref="A1:E21"/>
  <sheetViews>
    <sheetView rightToLeft="1" view="pageBreakPreview" zoomScale="71" zoomScaleNormal="100" zoomScaleSheetLayoutView="71" workbookViewId="0">
      <selection activeCell="A14" sqref="A14:XFD15"/>
    </sheetView>
  </sheetViews>
  <sheetFormatPr defaultColWidth="9" defaultRowHeight="18"/>
  <cols>
    <col min="1" max="1" width="68.85546875" style="78" bestFit="1" customWidth="1"/>
    <col min="2" max="2" width="1.42578125" style="78" customWidth="1"/>
    <col min="3" max="3" width="55.140625" style="78" customWidth="1"/>
    <col min="4" max="4" width="1.42578125" style="78" customWidth="1"/>
    <col min="5" max="5" width="51.140625" style="78" customWidth="1"/>
    <col min="6" max="6" width="1.42578125" style="73" customWidth="1"/>
    <col min="7" max="16384" width="9" style="73"/>
  </cols>
  <sheetData>
    <row r="1" spans="1:5" ht="39.75" customHeight="1">
      <c r="A1" s="179" t="s">
        <v>0</v>
      </c>
      <c r="B1" s="179"/>
      <c r="C1" s="179"/>
      <c r="D1" s="179"/>
      <c r="E1" s="179"/>
    </row>
    <row r="2" spans="1:5" ht="39.75" customHeight="1">
      <c r="A2" s="179" t="s">
        <v>82</v>
      </c>
      <c r="B2" s="179"/>
      <c r="C2" s="179"/>
      <c r="D2" s="179"/>
      <c r="E2" s="179"/>
    </row>
    <row r="3" spans="1:5" ht="39.75" customHeight="1">
      <c r="A3" s="179" t="str">
        <f>درآمدها!A3</f>
        <v>دوره یک ماهه منتهی به 29 اسفند 1404</v>
      </c>
      <c r="B3" s="179"/>
      <c r="C3" s="179"/>
      <c r="D3" s="179"/>
      <c r="E3" s="179"/>
    </row>
    <row r="4" spans="1:5" ht="39.75" customHeight="1">
      <c r="A4" s="74"/>
      <c r="B4" s="74"/>
      <c r="C4" s="74"/>
      <c r="D4" s="74"/>
      <c r="E4" s="74"/>
    </row>
    <row r="5" spans="1:5" ht="33.75">
      <c r="A5" s="180" t="s">
        <v>228</v>
      </c>
      <c r="B5" s="180"/>
      <c r="C5" s="180"/>
      <c r="D5" s="180"/>
      <c r="E5" s="180"/>
    </row>
    <row r="6" spans="1:5" ht="33.75">
      <c r="A6" s="75"/>
      <c r="B6" s="75"/>
      <c r="C6" s="186" t="s">
        <v>160</v>
      </c>
      <c r="D6" s="186"/>
      <c r="E6" s="186"/>
    </row>
    <row r="7" spans="1:5" ht="39.75" customHeight="1" thickBot="1">
      <c r="A7" s="76" t="s">
        <v>83</v>
      </c>
      <c r="B7" s="77"/>
      <c r="C7" s="76" t="s">
        <v>380</v>
      </c>
      <c r="D7" s="77"/>
      <c r="E7" s="76" t="s">
        <v>381</v>
      </c>
    </row>
    <row r="8" spans="1:5" ht="39.75" customHeight="1">
      <c r="A8" s="27" t="s">
        <v>178</v>
      </c>
      <c r="B8" s="27"/>
      <c r="C8" s="25">
        <v>29405205</v>
      </c>
      <c r="D8" s="25"/>
      <c r="E8" s="25">
        <v>12270420451</v>
      </c>
    </row>
    <row r="9" spans="1:5" ht="39.75" customHeight="1">
      <c r="A9" s="27" t="s">
        <v>177</v>
      </c>
      <c r="B9" s="27"/>
      <c r="C9" s="25">
        <v>0</v>
      </c>
      <c r="D9" s="25"/>
      <c r="E9" s="25">
        <v>9923574752</v>
      </c>
    </row>
    <row r="10" spans="1:5" ht="39.75" customHeight="1">
      <c r="A10" s="27" t="s">
        <v>179</v>
      </c>
      <c r="B10" s="27"/>
      <c r="C10" s="25">
        <v>963074322</v>
      </c>
      <c r="D10" s="25"/>
      <c r="E10" s="25">
        <v>4732689020</v>
      </c>
    </row>
    <row r="11" spans="1:5" ht="39.75" customHeight="1" thickBot="1">
      <c r="A11" s="27" t="s">
        <v>352</v>
      </c>
      <c r="B11" s="27"/>
      <c r="C11" s="25">
        <v>0</v>
      </c>
      <c r="D11" s="25"/>
      <c r="E11" s="25">
        <v>39924</v>
      </c>
    </row>
    <row r="12" spans="1:5" ht="39.75" customHeight="1" thickBot="1">
      <c r="A12" s="27"/>
      <c r="B12" s="27"/>
      <c r="C12" s="31">
        <f>SUM(C8:C11)</f>
        <v>992479527</v>
      </c>
      <c r="D12" s="25"/>
      <c r="E12" s="31">
        <f>SUM(E8:E11)</f>
        <v>26926724147</v>
      </c>
    </row>
    <row r="13" spans="1:5" ht="18.75" thickTop="1">
      <c r="A13" s="28" t="s">
        <v>31</v>
      </c>
      <c r="B13" s="28"/>
      <c r="C13" s="30"/>
      <c r="D13" s="30"/>
      <c r="E13" s="30"/>
    </row>
    <row r="14" spans="1:5" ht="22.5" hidden="1">
      <c r="C14" s="25">
        <v>992479527</v>
      </c>
      <c r="D14" s="25"/>
      <c r="E14" s="25">
        <v>26926724147</v>
      </c>
    </row>
    <row r="15" spans="1:5" ht="22.5" hidden="1">
      <c r="C15" s="25">
        <f>C14-C12</f>
        <v>0</v>
      </c>
      <c r="D15" s="25"/>
      <c r="E15" s="25">
        <f>E14-E12</f>
        <v>0</v>
      </c>
    </row>
    <row r="21" spans="3:3">
      <c r="C21" s="78" t="s">
        <v>275</v>
      </c>
    </row>
  </sheetData>
  <sortState xmlns:xlrd2="http://schemas.microsoft.com/office/spreadsheetml/2017/richdata2" ref="A8:E11">
    <sortCondition descending="1" ref="E8:E11"/>
  </sortState>
  <mergeCells count="5">
    <mergeCell ref="C6:E6"/>
    <mergeCell ref="A1:E1"/>
    <mergeCell ref="A2:E2"/>
    <mergeCell ref="A3:E3"/>
    <mergeCell ref="A5:E5"/>
  </mergeCells>
  <pageMargins left="0.7" right="0.7" top="0.75" bottom="0.75" header="0.3" footer="0.3"/>
  <pageSetup paperSize="9" scale="79" fitToHeight="0" orientation="landscape" horizontalDpi="4294967295" verticalDpi="4294967295" r:id="rId1"/>
  <headerFooter differentOddEven="1" differentFirs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30435-0AE4-4C70-A6EC-2E02D562C98C}">
  <dimension ref="A1:I22"/>
  <sheetViews>
    <sheetView rightToLeft="1" view="pageBreakPreview" topLeftCell="A7" zoomScale="60" zoomScaleNormal="100" workbookViewId="0">
      <selection activeCell="F11" sqref="F11"/>
    </sheetView>
  </sheetViews>
  <sheetFormatPr defaultColWidth="9.140625" defaultRowHeight="18"/>
  <cols>
    <col min="1" max="1" width="27.7109375" style="113" bestFit="1" customWidth="1"/>
    <col min="2" max="2" width="20.28515625" style="113" customWidth="1"/>
    <col min="3" max="3" width="54.42578125" style="113" bestFit="1" customWidth="1"/>
    <col min="4" max="4" width="19.7109375" style="113" customWidth="1"/>
    <col min="5" max="5" width="26.7109375" style="113" bestFit="1" customWidth="1"/>
    <col min="6" max="6" width="43.140625" style="113" customWidth="1"/>
    <col min="7" max="7" width="36.42578125" style="113" customWidth="1"/>
    <col min="8" max="8" width="32.42578125" style="113" customWidth="1"/>
    <col min="9" max="9" width="43" style="113" customWidth="1"/>
    <col min="10" max="16384" width="9.140625" style="113"/>
  </cols>
  <sheetData>
    <row r="1" spans="1:9" ht="39.75" customHeight="1">
      <c r="A1" s="187" t="str">
        <f>'[1]درآمد سود سهام'!A1:J1</f>
        <v xml:space="preserve"> صندوق سرمایه گذاری مختلط با تضمین اصل سرمایه گیتی دماوند</v>
      </c>
      <c r="B1" s="187"/>
      <c r="C1" s="187"/>
      <c r="D1" s="187"/>
      <c r="E1" s="187"/>
      <c r="F1" s="187"/>
      <c r="G1" s="187"/>
      <c r="H1" s="187"/>
      <c r="I1" s="187"/>
    </row>
    <row r="2" spans="1:9" ht="39.75" customHeight="1">
      <c r="A2" s="187" t="str">
        <f>[1]صندوق!A2</f>
        <v xml:space="preserve">صورت وضعیت پرتفوی </v>
      </c>
      <c r="B2" s="187"/>
      <c r="C2" s="187"/>
      <c r="D2" s="187"/>
      <c r="E2" s="187"/>
      <c r="F2" s="187"/>
      <c r="G2" s="187"/>
      <c r="H2" s="187"/>
      <c r="I2" s="187"/>
    </row>
    <row r="3" spans="1:9" ht="39.75" customHeight="1">
      <c r="A3" s="187" t="str">
        <f>درآمدها!A3</f>
        <v>دوره یک ماهه منتهی به 29 اسفند 1404</v>
      </c>
      <c r="B3" s="187"/>
      <c r="C3" s="187"/>
      <c r="D3" s="187"/>
      <c r="E3" s="187"/>
      <c r="F3" s="187"/>
      <c r="G3" s="187"/>
      <c r="H3" s="187"/>
      <c r="I3" s="187"/>
    </row>
    <row r="4" spans="1:9" ht="39.75" customHeight="1"/>
    <row r="5" spans="1:9" ht="39.75" customHeight="1">
      <c r="A5" s="188" t="s">
        <v>229</v>
      </c>
      <c r="B5" s="188"/>
      <c r="C5" s="188"/>
      <c r="D5" s="188"/>
      <c r="E5" s="188"/>
      <c r="F5" s="188"/>
      <c r="G5" s="188"/>
      <c r="H5" s="188"/>
      <c r="I5" s="188"/>
    </row>
    <row r="6" spans="1:9" ht="39.75" customHeight="1" thickBot="1">
      <c r="A6" s="190" t="s">
        <v>160</v>
      </c>
      <c r="B6" s="190"/>
      <c r="C6" s="190"/>
      <c r="D6" s="190"/>
      <c r="E6" s="190"/>
      <c r="F6" s="190"/>
      <c r="G6" s="190"/>
      <c r="H6" s="190"/>
      <c r="I6" s="190"/>
    </row>
    <row r="7" spans="1:9" ht="52.5">
      <c r="A7" s="114" t="s">
        <v>198</v>
      </c>
      <c r="B7" s="115" t="s">
        <v>199</v>
      </c>
      <c r="C7" s="115" t="s">
        <v>200</v>
      </c>
      <c r="D7" s="115" t="s">
        <v>201</v>
      </c>
      <c r="E7" s="115" t="s">
        <v>202</v>
      </c>
      <c r="F7" s="116" t="s">
        <v>203</v>
      </c>
      <c r="G7" s="116" t="s">
        <v>217</v>
      </c>
      <c r="H7" s="116" t="s">
        <v>204</v>
      </c>
      <c r="I7" s="116" t="s">
        <v>205</v>
      </c>
    </row>
    <row r="8" spans="1:9" ht="39" customHeight="1">
      <c r="A8" s="189" t="s">
        <v>219</v>
      </c>
      <c r="B8" s="189" t="s">
        <v>220</v>
      </c>
      <c r="C8" s="228" t="s">
        <v>215</v>
      </c>
      <c r="D8" s="111">
        <f>اوراق!AA11</f>
        <v>1100000</v>
      </c>
      <c r="E8" s="111">
        <f>D8*G8</f>
        <v>1100000000000</v>
      </c>
      <c r="F8" s="111">
        <v>23066971188</v>
      </c>
      <c r="G8" s="111">
        <v>1000000</v>
      </c>
      <c r="H8" s="110">
        <v>23</v>
      </c>
      <c r="I8" s="112" t="s">
        <v>216</v>
      </c>
    </row>
    <row r="9" spans="1:9" ht="39" customHeight="1">
      <c r="A9" s="189"/>
      <c r="B9" s="189"/>
      <c r="C9" s="228" t="s">
        <v>333</v>
      </c>
      <c r="D9" s="111">
        <f>اوراق!AA15</f>
        <v>210000</v>
      </c>
      <c r="E9" s="111">
        <f>D9*G9</f>
        <v>210000000000</v>
      </c>
      <c r="F9" s="111">
        <v>2373171636.0431433</v>
      </c>
      <c r="G9" s="111">
        <v>1000000</v>
      </c>
      <c r="H9" s="110">
        <v>23</v>
      </c>
      <c r="I9" s="112" t="s">
        <v>334</v>
      </c>
    </row>
    <row r="10" spans="1:9" ht="39" customHeight="1">
      <c r="A10" s="189"/>
      <c r="B10" s="189"/>
      <c r="C10" s="228" t="s">
        <v>56</v>
      </c>
      <c r="D10" s="111">
        <f>اوراق!AA13</f>
        <v>1000000</v>
      </c>
      <c r="E10" s="111">
        <f t="shared" ref="E10:E18" si="0">D10*G10</f>
        <v>1000000000000</v>
      </c>
      <c r="F10" s="111">
        <v>38899948278.605988</v>
      </c>
      <c r="G10" s="111">
        <v>1000000</v>
      </c>
      <c r="H10" s="110">
        <v>23</v>
      </c>
      <c r="I10" s="112" t="s">
        <v>222</v>
      </c>
    </row>
    <row r="11" spans="1:9" ht="39" customHeight="1">
      <c r="A11" s="189"/>
      <c r="B11" s="189"/>
      <c r="C11" s="228" t="s">
        <v>67</v>
      </c>
      <c r="D11" s="111">
        <v>2663100</v>
      </c>
      <c r="E11" s="111">
        <f t="shared" si="0"/>
        <v>4632832620900</v>
      </c>
      <c r="F11" s="111">
        <v>216516783409.6947</v>
      </c>
      <c r="G11" s="111">
        <v>1739639</v>
      </c>
      <c r="H11" s="110">
        <v>23</v>
      </c>
      <c r="I11" s="112" t="s">
        <v>223</v>
      </c>
    </row>
    <row r="12" spans="1:9" ht="39" customHeight="1">
      <c r="A12" s="189"/>
      <c r="B12" s="189"/>
      <c r="C12" s="228" t="s">
        <v>221</v>
      </c>
      <c r="D12" s="111">
        <v>2000000</v>
      </c>
      <c r="E12" s="111">
        <f t="shared" si="0"/>
        <v>2000000000000</v>
      </c>
      <c r="F12" s="111">
        <v>33537426431.302448</v>
      </c>
      <c r="G12" s="111">
        <v>1000000</v>
      </c>
      <c r="H12" s="110">
        <v>23</v>
      </c>
      <c r="I12" s="112" t="s">
        <v>224</v>
      </c>
    </row>
    <row r="13" spans="1:9" ht="39" customHeight="1">
      <c r="A13" s="189"/>
      <c r="B13" s="189"/>
      <c r="C13" s="228" t="s">
        <v>207</v>
      </c>
      <c r="D13" s="111">
        <f>اوراق!AA12</f>
        <v>1097900</v>
      </c>
      <c r="E13" s="111">
        <f t="shared" si="0"/>
        <v>1097900000000</v>
      </c>
      <c r="F13" s="111">
        <v>28410729405</v>
      </c>
      <c r="G13" s="111">
        <v>1000000</v>
      </c>
      <c r="H13" s="110">
        <v>23</v>
      </c>
      <c r="I13" s="112" t="s">
        <v>208</v>
      </c>
    </row>
    <row r="14" spans="1:9" ht="39" customHeight="1">
      <c r="A14" s="189"/>
      <c r="B14" s="189"/>
      <c r="C14" s="228" t="s">
        <v>51</v>
      </c>
      <c r="D14" s="111">
        <v>1100000</v>
      </c>
      <c r="E14" s="111">
        <f t="shared" si="0"/>
        <v>1100000000000</v>
      </c>
      <c r="F14" s="111">
        <v>15119397736</v>
      </c>
      <c r="G14" s="111">
        <v>1000000</v>
      </c>
      <c r="H14" s="110">
        <v>23</v>
      </c>
      <c r="I14" s="112" t="s">
        <v>209</v>
      </c>
    </row>
    <row r="15" spans="1:9" ht="39" customHeight="1">
      <c r="A15" s="189"/>
      <c r="B15" s="189"/>
      <c r="C15" s="228" t="s">
        <v>210</v>
      </c>
      <c r="D15" s="111">
        <f>اوراق!AA18</f>
        <v>200000</v>
      </c>
      <c r="E15" s="111">
        <f t="shared" si="0"/>
        <v>200000000000</v>
      </c>
      <c r="F15" s="111">
        <v>2996047057</v>
      </c>
      <c r="G15" s="111">
        <v>1000000</v>
      </c>
      <c r="H15" s="110">
        <v>18</v>
      </c>
      <c r="I15" s="112" t="s">
        <v>211</v>
      </c>
    </row>
    <row r="16" spans="1:9" ht="39" customHeight="1">
      <c r="A16" s="189"/>
      <c r="B16" s="189"/>
      <c r="C16" s="228" t="s">
        <v>60</v>
      </c>
      <c r="D16" s="111">
        <f>اوراق!AA14</f>
        <v>500000</v>
      </c>
      <c r="E16" s="111">
        <f t="shared" si="0"/>
        <v>500000000000</v>
      </c>
      <c r="F16" s="111">
        <v>21389774349</v>
      </c>
      <c r="G16" s="111">
        <v>1000000</v>
      </c>
      <c r="H16" s="110">
        <v>23</v>
      </c>
      <c r="I16" s="112" t="s">
        <v>212</v>
      </c>
    </row>
    <row r="17" spans="1:9" ht="39" customHeight="1">
      <c r="A17" s="189"/>
      <c r="B17" s="189"/>
      <c r="C17" s="228" t="s">
        <v>354</v>
      </c>
      <c r="D17" s="111">
        <f>اوراق!AA16</f>
        <v>290000</v>
      </c>
      <c r="E17" s="111">
        <f t="shared" si="0"/>
        <v>290000000000</v>
      </c>
      <c r="F17" s="111">
        <v>3853277897.5131574</v>
      </c>
      <c r="G17" s="111">
        <v>1000000</v>
      </c>
      <c r="H17" s="110">
        <v>23</v>
      </c>
      <c r="I17" s="112" t="s">
        <v>206</v>
      </c>
    </row>
    <row r="18" spans="1:9" ht="39" customHeight="1">
      <c r="A18" s="189"/>
      <c r="B18" s="189"/>
      <c r="C18" s="228" t="s">
        <v>213</v>
      </c>
      <c r="D18" s="111">
        <f>اوراق!AA17</f>
        <v>275100</v>
      </c>
      <c r="E18" s="111">
        <f t="shared" si="0"/>
        <v>275100000000</v>
      </c>
      <c r="F18" s="111">
        <v>7987770244</v>
      </c>
      <c r="G18" s="111">
        <v>1000000</v>
      </c>
      <c r="H18" s="110">
        <v>23</v>
      </c>
      <c r="I18" s="112" t="s">
        <v>214</v>
      </c>
    </row>
    <row r="20" spans="1:9">
      <c r="D20" s="126"/>
    </row>
    <row r="21" spans="1:9">
      <c r="D21" s="65"/>
    </row>
    <row r="22" spans="1:9">
      <c r="D22" s="126"/>
    </row>
  </sheetData>
  <mergeCells count="7">
    <mergeCell ref="A1:I1"/>
    <mergeCell ref="A2:I2"/>
    <mergeCell ref="A3:I3"/>
    <mergeCell ref="A5:I5"/>
    <mergeCell ref="A8:A18"/>
    <mergeCell ref="B8:B18"/>
    <mergeCell ref="A6:I6"/>
  </mergeCells>
  <pageMargins left="0.7" right="0.7" top="0.75" bottom="0.75" header="0.3" footer="0.3"/>
  <pageSetup scale="3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E03BB-DD13-45A6-BDEB-9D84683E3D43}">
  <dimension ref="A1:M20"/>
  <sheetViews>
    <sheetView rightToLeft="1" view="pageBreakPreview" zoomScale="60" zoomScaleNormal="106" workbookViewId="0">
      <selection activeCell="A17" sqref="A17:XFD18"/>
    </sheetView>
  </sheetViews>
  <sheetFormatPr defaultColWidth="9" defaultRowHeight="18"/>
  <cols>
    <col min="1" max="1" width="52.140625" style="64" customWidth="1"/>
    <col min="2" max="2" width="1.42578125" style="64" customWidth="1"/>
    <col min="3" max="3" width="35.7109375" style="64" customWidth="1"/>
    <col min="4" max="4" width="1.42578125" style="64" customWidth="1"/>
    <col min="5" max="5" width="29.42578125" style="64" customWidth="1"/>
    <col min="6" max="6" width="1.42578125" style="64" customWidth="1"/>
    <col min="7" max="7" width="31.140625" style="64" customWidth="1"/>
    <col min="8" max="8" width="1.42578125" style="64" customWidth="1"/>
    <col min="9" max="9" width="33.5703125" style="64" customWidth="1"/>
    <col min="10" max="10" width="1.42578125" style="64" customWidth="1"/>
    <col min="11" max="11" width="34" style="64" customWidth="1"/>
    <col min="12" max="12" width="1.42578125" style="64" customWidth="1"/>
    <col min="13" max="13" width="30.7109375" style="64" customWidth="1"/>
    <col min="14" max="14" width="1.42578125" style="65" customWidth="1"/>
    <col min="15" max="16384" width="9" style="65"/>
  </cols>
  <sheetData>
    <row r="1" spans="1:13" ht="39" customHeight="1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39" customHeight="1">
      <c r="A2" s="148" t="s">
        <v>82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ht="39" customHeight="1">
      <c r="A3" s="148" t="str">
        <f>درآمدها!A3</f>
        <v>دوره یک ماهه منتهی به 29 اسفند 1404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3" ht="39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ht="39" customHeight="1">
      <c r="A5" s="152" t="s">
        <v>276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 ht="39" customHeight="1">
      <c r="A6" s="43"/>
      <c r="B6" s="43"/>
      <c r="C6" s="174" t="s">
        <v>160</v>
      </c>
      <c r="D6" s="174"/>
      <c r="E6" s="174"/>
      <c r="F6" s="174"/>
      <c r="G6" s="174"/>
      <c r="H6" s="174"/>
      <c r="I6" s="174"/>
      <c r="J6" s="174"/>
      <c r="K6" s="174"/>
      <c r="L6" s="174"/>
      <c r="M6" s="174"/>
    </row>
    <row r="7" spans="1:13" ht="39" customHeight="1" thickBot="1">
      <c r="A7" s="70"/>
      <c r="B7" s="70"/>
      <c r="C7" s="191" t="s">
        <v>380</v>
      </c>
      <c r="D7" s="191"/>
      <c r="E7" s="191"/>
      <c r="F7" s="191"/>
      <c r="G7" s="191"/>
      <c r="H7" s="88"/>
      <c r="I7" s="191" t="s">
        <v>381</v>
      </c>
      <c r="J7" s="191"/>
      <c r="K7" s="191"/>
      <c r="L7" s="191"/>
      <c r="M7" s="191"/>
    </row>
    <row r="8" spans="1:13" ht="39" customHeight="1" thickBot="1">
      <c r="A8" s="40" t="s">
        <v>83</v>
      </c>
      <c r="B8" s="89"/>
      <c r="C8" s="40" t="s">
        <v>93</v>
      </c>
      <c r="D8" s="24"/>
      <c r="E8" s="40" t="s">
        <v>91</v>
      </c>
      <c r="F8" s="24"/>
      <c r="G8" s="40" t="s">
        <v>94</v>
      </c>
      <c r="H8" s="24"/>
      <c r="I8" s="40" t="s">
        <v>93</v>
      </c>
      <c r="J8" s="24"/>
      <c r="K8" s="40" t="s">
        <v>91</v>
      </c>
      <c r="L8" s="24"/>
      <c r="M8" s="40" t="s">
        <v>94</v>
      </c>
    </row>
    <row r="9" spans="1:13" ht="39" customHeight="1">
      <c r="A9" s="193" t="s">
        <v>332</v>
      </c>
      <c r="B9" s="194"/>
      <c r="C9" s="195">
        <v>0</v>
      </c>
      <c r="D9" s="195"/>
      <c r="E9" s="195">
        <v>0</v>
      </c>
      <c r="F9" s="195"/>
      <c r="G9" s="195">
        <f>C9+E9</f>
        <v>0</v>
      </c>
      <c r="H9" s="196"/>
      <c r="I9" s="195">
        <v>13050000000</v>
      </c>
      <c r="J9" s="195"/>
      <c r="K9" s="195">
        <v>0</v>
      </c>
      <c r="L9" s="196"/>
      <c r="M9" s="195">
        <f>I9+K9</f>
        <v>13050000000</v>
      </c>
    </row>
    <row r="10" spans="1:13" ht="39" customHeight="1">
      <c r="A10" s="193" t="s">
        <v>353</v>
      </c>
      <c r="B10" s="194"/>
      <c r="C10" s="195">
        <v>0</v>
      </c>
      <c r="D10" s="195"/>
      <c r="E10" s="195">
        <v>0</v>
      </c>
      <c r="F10" s="195"/>
      <c r="G10" s="195">
        <f t="shared" ref="G10:G12" si="0">C10+E10</f>
        <v>0</v>
      </c>
      <c r="H10" s="196"/>
      <c r="I10" s="195">
        <v>12600000000</v>
      </c>
      <c r="J10" s="195"/>
      <c r="K10" s="195">
        <v>0</v>
      </c>
      <c r="L10" s="196"/>
      <c r="M10" s="195">
        <f t="shared" ref="M10:M12" si="1">I10+K10</f>
        <v>12600000000</v>
      </c>
    </row>
    <row r="11" spans="1:13" ht="39" customHeight="1">
      <c r="A11" s="193" t="s">
        <v>28</v>
      </c>
      <c r="B11" s="194"/>
      <c r="C11" s="195">
        <v>0</v>
      </c>
      <c r="D11" s="195"/>
      <c r="E11" s="195">
        <v>0</v>
      </c>
      <c r="F11" s="195"/>
      <c r="G11" s="195">
        <f t="shared" si="0"/>
        <v>0</v>
      </c>
      <c r="H11" s="196"/>
      <c r="I11" s="195">
        <v>262500000</v>
      </c>
      <c r="J11" s="195"/>
      <c r="K11" s="195">
        <v>0</v>
      </c>
      <c r="L11" s="196"/>
      <c r="M11" s="195">
        <f t="shared" si="1"/>
        <v>262500000</v>
      </c>
    </row>
    <row r="12" spans="1:13" ht="39" customHeight="1">
      <c r="A12" s="193" t="s">
        <v>325</v>
      </c>
      <c r="B12" s="194"/>
      <c r="C12" s="195">
        <v>58105189500</v>
      </c>
      <c r="D12" s="195"/>
      <c r="E12" s="195">
        <v>0</v>
      </c>
      <c r="F12" s="195"/>
      <c r="G12" s="195">
        <f t="shared" si="0"/>
        <v>58105189500</v>
      </c>
      <c r="H12" s="196"/>
      <c r="I12" s="195">
        <v>58105189500</v>
      </c>
      <c r="J12" s="195"/>
      <c r="K12" s="195">
        <v>0</v>
      </c>
      <c r="L12" s="196"/>
      <c r="M12" s="195">
        <f t="shared" si="1"/>
        <v>58105189500</v>
      </c>
    </row>
    <row r="13" spans="1:13" ht="39" customHeight="1">
      <c r="A13" s="193" t="s">
        <v>25</v>
      </c>
      <c r="B13" s="194"/>
      <c r="C13" s="195">
        <v>0</v>
      </c>
      <c r="D13" s="195"/>
      <c r="E13" s="195">
        <v>0</v>
      </c>
      <c r="F13" s="195"/>
      <c r="G13" s="195">
        <v>0</v>
      </c>
      <c r="H13" s="196"/>
      <c r="I13" s="195">
        <v>19777894916</v>
      </c>
      <c r="J13" s="195"/>
      <c r="K13" s="195">
        <v>0</v>
      </c>
      <c r="L13" s="196"/>
      <c r="M13" s="195">
        <f t="shared" ref="M13:M14" si="2">I13+K13</f>
        <v>19777894916</v>
      </c>
    </row>
    <row r="14" spans="1:13" ht="39" customHeight="1" thickBot="1">
      <c r="A14" s="193" t="s">
        <v>331</v>
      </c>
      <c r="B14" s="194"/>
      <c r="C14" s="197">
        <v>0</v>
      </c>
      <c r="D14" s="195"/>
      <c r="E14" s="197">
        <v>0</v>
      </c>
      <c r="F14" s="195"/>
      <c r="G14" s="197">
        <f>C14+E14</f>
        <v>0</v>
      </c>
      <c r="H14" s="196"/>
      <c r="I14" s="197">
        <v>720000000</v>
      </c>
      <c r="J14" s="195"/>
      <c r="K14" s="197">
        <v>0</v>
      </c>
      <c r="L14" s="196"/>
      <c r="M14" s="197">
        <f t="shared" si="2"/>
        <v>720000000</v>
      </c>
    </row>
    <row r="15" spans="1:13" ht="39" customHeight="1" thickBot="1">
      <c r="A15" s="27"/>
      <c r="B15" s="27"/>
      <c r="C15" s="138">
        <f>SUM(C9:C14)</f>
        <v>58105189500</v>
      </c>
      <c r="D15" s="24"/>
      <c r="E15" s="138">
        <f>SUM(E9:E14)</f>
        <v>0</v>
      </c>
      <c r="F15" s="24"/>
      <c r="G15" s="138">
        <f>SUM(G9:G14)</f>
        <v>58105189500</v>
      </c>
      <c r="H15" s="24"/>
      <c r="I15" s="138">
        <f>SUM(I9:I14)</f>
        <v>104515584416</v>
      </c>
      <c r="J15" s="24"/>
      <c r="K15" s="138">
        <f>SUM(K9:K14)</f>
        <v>0</v>
      </c>
      <c r="L15" s="24"/>
      <c r="M15" s="138">
        <f>SUM(M9:M14)</f>
        <v>104515584416</v>
      </c>
    </row>
    <row r="16" spans="1:13" ht="18.75" thickTop="1"/>
    <row r="17" spans="3:13" ht="22.5" hidden="1">
      <c r="C17" s="25">
        <v>58105189500</v>
      </c>
      <c r="D17" s="25"/>
      <c r="E17" s="25">
        <v>0</v>
      </c>
      <c r="F17" s="25"/>
      <c r="G17" s="25">
        <f>C17+E17</f>
        <v>58105189500</v>
      </c>
      <c r="H17" s="25"/>
      <c r="I17" s="25">
        <v>104515584416</v>
      </c>
      <c r="J17" s="25"/>
      <c r="K17" s="25">
        <v>0</v>
      </c>
      <c r="L17" s="25"/>
      <c r="M17" s="25">
        <f>I17+K17</f>
        <v>104515584416</v>
      </c>
    </row>
    <row r="18" spans="3:13" ht="22.5" hidden="1">
      <c r="C18" s="25">
        <f>C17-C15</f>
        <v>0</v>
      </c>
      <c r="D18" s="25"/>
      <c r="E18" s="25">
        <f>E17-E15</f>
        <v>0</v>
      </c>
      <c r="F18" s="25"/>
      <c r="G18" s="25">
        <f>G17-G15</f>
        <v>0</v>
      </c>
      <c r="H18" s="25"/>
      <c r="I18" s="25">
        <f>I17-I15</f>
        <v>0</v>
      </c>
      <c r="J18" s="25"/>
      <c r="K18" s="25">
        <f>K17-K15</f>
        <v>0</v>
      </c>
      <c r="L18" s="25"/>
      <c r="M18" s="25">
        <f>M17-M15</f>
        <v>0</v>
      </c>
    </row>
    <row r="19" spans="3:13" ht="22.5"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3:13" ht="22.5"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</sheetData>
  <mergeCells count="7">
    <mergeCell ref="C7:G7"/>
    <mergeCell ref="I7:M7"/>
    <mergeCell ref="A1:M1"/>
    <mergeCell ref="A2:M2"/>
    <mergeCell ref="A3:M3"/>
    <mergeCell ref="A5:M5"/>
    <mergeCell ref="C6:M6"/>
  </mergeCells>
  <pageMargins left="0.7" right="0.7" top="0.75" bottom="0.75" header="0.3" footer="0.3"/>
  <pageSetup paperSize="9" scale="45" orientation="landscape" horizontalDpi="4294967295" verticalDpi="4294967295" r:id="rId1"/>
  <headerFooter differentOddEven="1" differentFirs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M46"/>
  <sheetViews>
    <sheetView rightToLeft="1" view="pageBreakPreview" topLeftCell="A13" zoomScale="60" zoomScaleNormal="106" workbookViewId="0">
      <selection activeCell="A26" sqref="A26:XFD27"/>
    </sheetView>
  </sheetViews>
  <sheetFormatPr defaultColWidth="9" defaultRowHeight="18"/>
  <cols>
    <col min="1" max="1" width="52.140625" style="64" customWidth="1"/>
    <col min="2" max="2" width="1.42578125" style="64" customWidth="1"/>
    <col min="3" max="3" width="40.42578125" style="64" customWidth="1"/>
    <col min="4" max="4" width="1.42578125" style="64" customWidth="1"/>
    <col min="5" max="5" width="35.85546875" style="64" customWidth="1"/>
    <col min="6" max="6" width="1.42578125" style="64" customWidth="1"/>
    <col min="7" max="7" width="45.42578125" style="64" customWidth="1"/>
    <col min="8" max="8" width="1.42578125" style="64" customWidth="1"/>
    <col min="9" max="9" width="45.28515625" style="64" customWidth="1"/>
    <col min="10" max="10" width="1.42578125" style="64" customWidth="1"/>
    <col min="11" max="11" width="34" style="64" customWidth="1"/>
    <col min="12" max="12" width="1.42578125" style="64" customWidth="1"/>
    <col min="13" max="13" width="30.7109375" style="64" customWidth="1"/>
    <col min="14" max="14" width="1.42578125" style="65" customWidth="1"/>
    <col min="15" max="16384" width="9" style="65"/>
  </cols>
  <sheetData>
    <row r="1" spans="1:13" ht="39" customHeight="1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39" customHeight="1">
      <c r="A2" s="148" t="s">
        <v>82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ht="39" customHeight="1">
      <c r="A3" s="148" t="str">
        <f>درآمدها!A3</f>
        <v>دوره یک ماهه منتهی به 29 اسفند 1404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3" ht="39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ht="39" customHeight="1">
      <c r="A5" s="152" t="s">
        <v>230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 ht="39" customHeight="1">
      <c r="A6" s="43"/>
      <c r="B6" s="43"/>
      <c r="C6" s="174" t="s">
        <v>160</v>
      </c>
      <c r="D6" s="174"/>
      <c r="E6" s="174"/>
      <c r="F6" s="174"/>
      <c r="G6" s="174"/>
      <c r="H6" s="174"/>
      <c r="I6" s="174"/>
      <c r="J6" s="174"/>
      <c r="K6" s="174"/>
      <c r="L6" s="174"/>
      <c r="M6" s="174"/>
    </row>
    <row r="7" spans="1:13" ht="39" customHeight="1" thickBot="1">
      <c r="A7" s="70"/>
      <c r="B7" s="70"/>
      <c r="C7" s="191" t="s">
        <v>380</v>
      </c>
      <c r="D7" s="191"/>
      <c r="E7" s="191"/>
      <c r="F7" s="191"/>
      <c r="G7" s="191"/>
      <c r="H7" s="88"/>
      <c r="I7" s="191" t="s">
        <v>324</v>
      </c>
      <c r="J7" s="191"/>
      <c r="K7" s="191"/>
      <c r="L7" s="191"/>
      <c r="M7" s="191"/>
    </row>
    <row r="8" spans="1:13" ht="39" customHeight="1" thickBot="1">
      <c r="A8" s="40" t="s">
        <v>83</v>
      </c>
      <c r="B8" s="89"/>
      <c r="C8" s="40" t="s">
        <v>93</v>
      </c>
      <c r="D8" s="24"/>
      <c r="E8" s="40" t="s">
        <v>91</v>
      </c>
      <c r="F8" s="24"/>
      <c r="G8" s="40" t="s">
        <v>94</v>
      </c>
      <c r="H8" s="24"/>
      <c r="I8" s="40" t="s">
        <v>93</v>
      </c>
      <c r="J8" s="24"/>
      <c r="K8" s="40" t="s">
        <v>91</v>
      </c>
      <c r="L8" s="24"/>
      <c r="M8" s="40" t="s">
        <v>94</v>
      </c>
    </row>
    <row r="9" spans="1:13" ht="39" customHeight="1">
      <c r="A9" s="27" t="s">
        <v>63</v>
      </c>
      <c r="B9" s="27"/>
      <c r="C9" s="25">
        <v>43066486076</v>
      </c>
      <c r="D9" s="25"/>
      <c r="E9" s="25">
        <v>0</v>
      </c>
      <c r="F9" s="25"/>
      <c r="G9" s="25">
        <f t="shared" ref="G9:G23" si="0">C9+E9</f>
        <v>43066486076</v>
      </c>
      <c r="H9" s="25"/>
      <c r="I9" s="25">
        <v>220808629356</v>
      </c>
      <c r="J9" s="25"/>
      <c r="K9" s="25">
        <v>0</v>
      </c>
      <c r="L9" s="25"/>
      <c r="M9" s="25">
        <f t="shared" ref="M9:M23" si="1">I9</f>
        <v>220808629356</v>
      </c>
    </row>
    <row r="10" spans="1:13" ht="39" customHeight="1">
      <c r="A10" s="27" t="s">
        <v>279</v>
      </c>
      <c r="B10" s="27"/>
      <c r="C10" s="25">
        <v>49433050841</v>
      </c>
      <c r="D10" s="25"/>
      <c r="E10" s="25">
        <v>0</v>
      </c>
      <c r="F10" s="25"/>
      <c r="G10" s="25">
        <f t="shared" si="0"/>
        <v>49433050841</v>
      </c>
      <c r="H10" s="25"/>
      <c r="I10" s="25">
        <v>215237968070</v>
      </c>
      <c r="J10" s="25"/>
      <c r="K10" s="25">
        <v>0</v>
      </c>
      <c r="L10" s="25"/>
      <c r="M10" s="25">
        <f t="shared" si="1"/>
        <v>215237968070</v>
      </c>
    </row>
    <row r="11" spans="1:13" ht="39" customHeight="1">
      <c r="A11" s="27" t="s">
        <v>52</v>
      </c>
      <c r="B11" s="27"/>
      <c r="C11" s="25">
        <v>25062529673</v>
      </c>
      <c r="D11" s="25"/>
      <c r="E11" s="25">
        <v>0</v>
      </c>
      <c r="F11" s="25"/>
      <c r="G11" s="25">
        <f t="shared" si="0"/>
        <v>25062529673</v>
      </c>
      <c r="H11" s="25"/>
      <c r="I11" s="25">
        <v>133352758079</v>
      </c>
      <c r="J11" s="25"/>
      <c r="K11" s="25">
        <v>0</v>
      </c>
      <c r="L11" s="25"/>
      <c r="M11" s="25">
        <f t="shared" si="1"/>
        <v>133352758079</v>
      </c>
    </row>
    <row r="12" spans="1:13" ht="39" customHeight="1">
      <c r="A12" s="27" t="s">
        <v>45</v>
      </c>
      <c r="B12" s="27"/>
      <c r="C12" s="25">
        <v>24306544629</v>
      </c>
      <c r="D12" s="25"/>
      <c r="E12" s="25">
        <v>0</v>
      </c>
      <c r="F12" s="25"/>
      <c r="G12" s="25">
        <f t="shared" si="0"/>
        <v>24306544629</v>
      </c>
      <c r="H12" s="25"/>
      <c r="I12" s="25">
        <v>126991240532</v>
      </c>
      <c r="J12" s="25"/>
      <c r="K12" s="25">
        <v>0</v>
      </c>
      <c r="L12" s="25"/>
      <c r="M12" s="25">
        <f t="shared" si="1"/>
        <v>126991240532</v>
      </c>
    </row>
    <row r="13" spans="1:13" ht="39" customHeight="1">
      <c r="A13" s="27" t="s">
        <v>56</v>
      </c>
      <c r="B13" s="27"/>
      <c r="C13" s="25">
        <v>25133760503</v>
      </c>
      <c r="D13" s="25"/>
      <c r="E13" s="25">
        <v>0</v>
      </c>
      <c r="F13" s="25"/>
      <c r="G13" s="25">
        <f t="shared" si="0"/>
        <v>25133760503</v>
      </c>
      <c r="H13" s="25"/>
      <c r="I13" s="25">
        <v>132372625601</v>
      </c>
      <c r="J13" s="25"/>
      <c r="K13" s="25">
        <v>0</v>
      </c>
      <c r="L13" s="25"/>
      <c r="M13" s="25">
        <f t="shared" si="1"/>
        <v>132372625601</v>
      </c>
    </row>
    <row r="14" spans="1:13" ht="39" customHeight="1">
      <c r="A14" s="27" t="s">
        <v>51</v>
      </c>
      <c r="B14" s="27"/>
      <c r="C14" s="25">
        <v>0</v>
      </c>
      <c r="D14" s="25"/>
      <c r="E14" s="25">
        <v>0</v>
      </c>
      <c r="F14" s="25"/>
      <c r="G14" s="25">
        <f t="shared" si="0"/>
        <v>0</v>
      </c>
      <c r="H14" s="25"/>
      <c r="I14" s="25">
        <v>76028719228</v>
      </c>
      <c r="J14" s="25"/>
      <c r="K14" s="25">
        <v>0</v>
      </c>
      <c r="L14" s="25"/>
      <c r="M14" s="25">
        <f t="shared" si="1"/>
        <v>76028719228</v>
      </c>
    </row>
    <row r="15" spans="1:13" ht="39" customHeight="1">
      <c r="A15" s="27" t="s">
        <v>60</v>
      </c>
      <c r="B15" s="27"/>
      <c r="C15" s="25">
        <v>13037667572</v>
      </c>
      <c r="D15" s="25"/>
      <c r="E15" s="25">
        <v>0</v>
      </c>
      <c r="F15" s="25"/>
      <c r="G15" s="25">
        <f t="shared" si="0"/>
        <v>13037667572</v>
      </c>
      <c r="H15" s="25"/>
      <c r="I15" s="25">
        <v>68216785674</v>
      </c>
      <c r="J15" s="25"/>
      <c r="K15" s="25">
        <v>0</v>
      </c>
      <c r="L15" s="25"/>
      <c r="M15" s="25">
        <f t="shared" si="1"/>
        <v>68216785674</v>
      </c>
    </row>
    <row r="16" spans="1:13" ht="39" customHeight="1">
      <c r="A16" s="27" t="s">
        <v>48</v>
      </c>
      <c r="B16" s="27"/>
      <c r="C16" s="25">
        <v>6501458912</v>
      </c>
      <c r="D16" s="25"/>
      <c r="E16" s="25">
        <v>0</v>
      </c>
      <c r="F16" s="25"/>
      <c r="G16" s="25">
        <f t="shared" si="0"/>
        <v>6501458912</v>
      </c>
      <c r="H16" s="25"/>
      <c r="I16" s="25">
        <v>32927876415</v>
      </c>
      <c r="J16" s="25"/>
      <c r="K16" s="25">
        <v>0</v>
      </c>
      <c r="L16" s="25"/>
      <c r="M16" s="25">
        <f t="shared" si="1"/>
        <v>32927876415</v>
      </c>
    </row>
    <row r="17" spans="1:13" ht="39" customHeight="1">
      <c r="A17" s="27" t="s">
        <v>55</v>
      </c>
      <c r="B17" s="27"/>
      <c r="C17" s="25">
        <v>0</v>
      </c>
      <c r="D17" s="25"/>
      <c r="E17" s="25">
        <v>0</v>
      </c>
      <c r="F17" s="25"/>
      <c r="G17" s="25">
        <f t="shared" si="0"/>
        <v>0</v>
      </c>
      <c r="H17" s="25"/>
      <c r="I17" s="25">
        <v>19084836942</v>
      </c>
      <c r="J17" s="25"/>
      <c r="K17" s="25">
        <v>0</v>
      </c>
      <c r="L17" s="25"/>
      <c r="M17" s="25">
        <f t="shared" si="1"/>
        <v>19084836942</v>
      </c>
    </row>
    <row r="18" spans="1:13" ht="39" customHeight="1">
      <c r="A18" s="27" t="s">
        <v>41</v>
      </c>
      <c r="B18" s="27"/>
      <c r="C18" s="25">
        <v>3401510253</v>
      </c>
      <c r="D18" s="25"/>
      <c r="E18" s="25">
        <v>0</v>
      </c>
      <c r="F18" s="25"/>
      <c r="G18" s="25">
        <f t="shared" si="0"/>
        <v>3401510253</v>
      </c>
      <c r="H18" s="25"/>
      <c r="I18" s="25">
        <v>17656716137</v>
      </c>
      <c r="J18" s="25"/>
      <c r="K18" s="25">
        <v>0</v>
      </c>
      <c r="L18" s="25"/>
      <c r="M18" s="25">
        <f t="shared" si="1"/>
        <v>17656716137</v>
      </c>
    </row>
    <row r="19" spans="1:13" ht="39" customHeight="1">
      <c r="A19" s="27" t="s">
        <v>59</v>
      </c>
      <c r="B19" s="27"/>
      <c r="C19" s="25">
        <v>0</v>
      </c>
      <c r="D19" s="25"/>
      <c r="E19" s="25">
        <v>0</v>
      </c>
      <c r="F19" s="25"/>
      <c r="G19" s="25">
        <f t="shared" si="0"/>
        <v>0</v>
      </c>
      <c r="H19" s="25"/>
      <c r="I19" s="25">
        <v>11378928450</v>
      </c>
      <c r="J19" s="25"/>
      <c r="K19" s="25">
        <v>0</v>
      </c>
      <c r="L19" s="25"/>
      <c r="M19" s="25">
        <f t="shared" si="1"/>
        <v>11378928450</v>
      </c>
    </row>
    <row r="20" spans="1:13" ht="39" customHeight="1">
      <c r="A20" s="27" t="s">
        <v>344</v>
      </c>
      <c r="B20" s="27"/>
      <c r="C20" s="25">
        <v>8377381490</v>
      </c>
      <c r="D20" s="25"/>
      <c r="E20" s="25">
        <v>0</v>
      </c>
      <c r="F20" s="25"/>
      <c r="G20" s="25">
        <f t="shared" si="0"/>
        <v>8377381490</v>
      </c>
      <c r="H20" s="25"/>
      <c r="I20" s="25">
        <v>11065065453</v>
      </c>
      <c r="J20" s="25"/>
      <c r="K20" s="25">
        <v>0</v>
      </c>
      <c r="L20" s="25"/>
      <c r="M20" s="25">
        <f t="shared" si="1"/>
        <v>11065065453</v>
      </c>
    </row>
    <row r="21" spans="1:13" ht="39" customHeight="1">
      <c r="A21" s="27" t="s">
        <v>341</v>
      </c>
      <c r="B21" s="27"/>
      <c r="C21" s="25">
        <v>5646433580</v>
      </c>
      <c r="D21" s="25"/>
      <c r="E21" s="25">
        <v>0</v>
      </c>
      <c r="F21" s="25"/>
      <c r="G21" s="25">
        <f t="shared" si="0"/>
        <v>5646433580</v>
      </c>
      <c r="H21" s="25"/>
      <c r="I21" s="25">
        <v>7723539056</v>
      </c>
      <c r="J21" s="25"/>
      <c r="K21" s="25">
        <v>0</v>
      </c>
      <c r="L21" s="25"/>
      <c r="M21" s="25">
        <f t="shared" si="1"/>
        <v>7723539056</v>
      </c>
    </row>
    <row r="22" spans="1:13" ht="39" customHeight="1">
      <c r="A22" s="27" t="s">
        <v>356</v>
      </c>
      <c r="B22" s="27"/>
      <c r="C22" s="25">
        <v>0</v>
      </c>
      <c r="D22" s="25"/>
      <c r="E22" s="25">
        <v>0</v>
      </c>
      <c r="F22" s="25"/>
      <c r="G22" s="25">
        <f t="shared" si="0"/>
        <v>0</v>
      </c>
      <c r="H22" s="25"/>
      <c r="I22" s="25">
        <v>4067021514</v>
      </c>
      <c r="J22" s="25"/>
      <c r="K22" s="25">
        <v>0</v>
      </c>
      <c r="L22" s="25"/>
      <c r="M22" s="25">
        <f t="shared" si="1"/>
        <v>4067021514</v>
      </c>
    </row>
    <row r="23" spans="1:13" ht="39" customHeight="1" thickBot="1">
      <c r="A23" s="27" t="s">
        <v>355</v>
      </c>
      <c r="B23" s="27"/>
      <c r="C23" s="25">
        <v>0</v>
      </c>
      <c r="D23" s="25"/>
      <c r="E23" s="25">
        <v>0</v>
      </c>
      <c r="F23" s="25"/>
      <c r="G23" s="25">
        <f t="shared" si="0"/>
        <v>0</v>
      </c>
      <c r="H23" s="25"/>
      <c r="I23" s="25">
        <v>3566485133</v>
      </c>
      <c r="J23" s="25"/>
      <c r="K23" s="25">
        <v>0</v>
      </c>
      <c r="L23" s="25"/>
      <c r="M23" s="25">
        <f t="shared" si="1"/>
        <v>3566485133</v>
      </c>
    </row>
    <row r="24" spans="1:13" ht="39" customHeight="1" thickBot="1">
      <c r="A24" s="28" t="s">
        <v>31</v>
      </c>
      <c r="B24" s="28"/>
      <c r="C24" s="31">
        <f>SUM(C9:C23)</f>
        <v>203966823529</v>
      </c>
      <c r="D24" s="32"/>
      <c r="E24" s="31">
        <f>SUM(E9:E23)</f>
        <v>0</v>
      </c>
      <c r="F24" s="32"/>
      <c r="G24" s="31">
        <f>SUM(G9:G23)</f>
        <v>203966823529</v>
      </c>
      <c r="H24" s="32"/>
      <c r="I24" s="31">
        <f>SUM(I9:I23)</f>
        <v>1080479195640</v>
      </c>
      <c r="J24" s="32"/>
      <c r="K24" s="31">
        <f>SUM(K9:K23)</f>
        <v>0</v>
      </c>
      <c r="L24" s="32"/>
      <c r="M24" s="31">
        <f>SUM(M9:M23)</f>
        <v>1080479195640</v>
      </c>
    </row>
    <row r="25" spans="1:13" ht="18.75" thickTop="1"/>
    <row r="26" spans="1:13" ht="22.5" hidden="1">
      <c r="C26" s="25">
        <v>203966823529</v>
      </c>
      <c r="D26" s="25"/>
      <c r="E26" s="25">
        <v>0</v>
      </c>
      <c r="F26" s="25"/>
      <c r="G26" s="25">
        <f>C26+E26</f>
        <v>203966823529</v>
      </c>
      <c r="H26" s="25"/>
      <c r="I26" s="25">
        <v>1080479195640</v>
      </c>
      <c r="J26" s="25"/>
      <c r="K26" s="25">
        <v>0</v>
      </c>
      <c r="L26" s="25"/>
      <c r="M26" s="25">
        <f>I26+K26</f>
        <v>1080479195640</v>
      </c>
    </row>
    <row r="27" spans="1:13" ht="22.5" hidden="1">
      <c r="C27" s="25">
        <f>C26-C24</f>
        <v>0</v>
      </c>
      <c r="D27" s="25"/>
      <c r="E27" s="25">
        <f>E26-E24</f>
        <v>0</v>
      </c>
      <c r="F27" s="25"/>
      <c r="G27" s="25">
        <f>G26-G24</f>
        <v>0</v>
      </c>
      <c r="H27" s="25"/>
      <c r="I27" s="25">
        <f>I26-I24</f>
        <v>0</v>
      </c>
      <c r="J27" s="25"/>
      <c r="K27" s="25">
        <f>K26-K24</f>
        <v>0</v>
      </c>
      <c r="L27" s="25"/>
      <c r="M27" s="25">
        <f>M26-M24</f>
        <v>0</v>
      </c>
    </row>
    <row r="28" spans="1:13" ht="22.5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 ht="22.5"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3" spans="1:1" ht="22.5">
      <c r="A33" s="27"/>
    </row>
    <row r="34" spans="1:1" ht="22.5">
      <c r="A34" s="27"/>
    </row>
    <row r="35" spans="1:1" ht="22.5">
      <c r="A35" s="27"/>
    </row>
    <row r="36" spans="1:1" ht="22.5">
      <c r="A36" s="27"/>
    </row>
    <row r="37" spans="1:1" ht="22.5">
      <c r="A37" s="27"/>
    </row>
    <row r="38" spans="1:1" ht="22.5">
      <c r="A38" s="27"/>
    </row>
    <row r="39" spans="1:1" ht="22.5">
      <c r="A39" s="27"/>
    </row>
    <row r="40" spans="1:1" ht="22.5">
      <c r="A40" s="27"/>
    </row>
    <row r="41" spans="1:1" ht="22.5">
      <c r="A41" s="27"/>
    </row>
    <row r="42" spans="1:1" ht="22.5">
      <c r="A42" s="27"/>
    </row>
    <row r="43" spans="1:1" ht="22.5">
      <c r="A43" s="27"/>
    </row>
    <row r="44" spans="1:1" ht="22.5">
      <c r="A44" s="27"/>
    </row>
    <row r="45" spans="1:1" ht="22.5">
      <c r="A45" s="27"/>
    </row>
    <row r="46" spans="1:1" ht="22.5">
      <c r="A46" s="27"/>
    </row>
  </sheetData>
  <sortState xmlns:xlrd2="http://schemas.microsoft.com/office/spreadsheetml/2017/richdata2" ref="A9:M23">
    <sortCondition descending="1" ref="M9:M23"/>
  </sortState>
  <mergeCells count="7">
    <mergeCell ref="C7:G7"/>
    <mergeCell ref="I7:M7"/>
    <mergeCell ref="A5:M5"/>
    <mergeCell ref="C6:M6"/>
    <mergeCell ref="A1:M1"/>
    <mergeCell ref="A2:M2"/>
    <mergeCell ref="A3:M3"/>
  </mergeCells>
  <pageMargins left="0.7" right="0.7" top="0.75" bottom="0.75" header="0.3" footer="0.3"/>
  <pageSetup paperSize="9" scale="45" orientation="landscape" horizontalDpi="4294967295" verticalDpi="4294967295" r:id="rId1"/>
  <headerFooter differentOddEven="1" differentFirst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BEE8-8FA8-4B96-BDD4-0414651EBFA5}">
  <sheetPr codeName="Sheet13"/>
  <dimension ref="A1:M20"/>
  <sheetViews>
    <sheetView rightToLeft="1" view="pageBreakPreview" zoomScale="60" zoomScaleNormal="106" workbookViewId="0">
      <selection activeCell="A18" sqref="A18:XFD19"/>
    </sheetView>
  </sheetViews>
  <sheetFormatPr defaultColWidth="9" defaultRowHeight="18"/>
  <cols>
    <col min="1" max="1" width="28.85546875" style="64" customWidth="1"/>
    <col min="2" max="2" width="1.42578125" style="64" customWidth="1"/>
    <col min="3" max="3" width="23.140625" style="64" customWidth="1"/>
    <col min="4" max="4" width="1.42578125" style="64" customWidth="1"/>
    <col min="5" max="5" width="22.42578125" style="64" customWidth="1"/>
    <col min="6" max="6" width="1.42578125" style="64" customWidth="1"/>
    <col min="7" max="7" width="24.85546875" style="64" customWidth="1"/>
    <col min="8" max="8" width="1.42578125" style="64" customWidth="1"/>
    <col min="9" max="9" width="26.7109375" style="64" customWidth="1"/>
    <col min="10" max="10" width="1.42578125" style="64" customWidth="1"/>
    <col min="11" max="11" width="24.42578125" style="64" customWidth="1"/>
    <col min="12" max="12" width="1.42578125" style="64" customWidth="1"/>
    <col min="13" max="13" width="24.7109375" style="64" customWidth="1"/>
    <col min="14" max="14" width="1.42578125" style="65" customWidth="1"/>
    <col min="15" max="15" width="14" style="65" bestFit="1" customWidth="1"/>
    <col min="16" max="16384" width="9" style="65"/>
  </cols>
  <sheetData>
    <row r="1" spans="1:13" ht="39" customHeight="1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39" customHeight="1">
      <c r="A2" s="148" t="s">
        <v>82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ht="39" customHeight="1">
      <c r="A3" s="148" t="str">
        <f>درآمدها!A3</f>
        <v>دوره یک ماهه منتهی به 29 اسفند 1404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3" ht="39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ht="39" customHeight="1">
      <c r="A5" s="152" t="s">
        <v>231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 ht="39" customHeight="1">
      <c r="A6" s="87"/>
      <c r="B6" s="87"/>
      <c r="C6" s="174" t="s">
        <v>160</v>
      </c>
      <c r="D6" s="174"/>
      <c r="E6" s="174"/>
      <c r="F6" s="174"/>
      <c r="G6" s="174"/>
      <c r="H6" s="174"/>
      <c r="I6" s="174"/>
      <c r="J6" s="174"/>
      <c r="K6" s="174"/>
      <c r="L6" s="174"/>
      <c r="M6" s="174"/>
    </row>
    <row r="7" spans="1:13" ht="39" customHeight="1" thickBot="1">
      <c r="A7" s="70"/>
      <c r="B7" s="70"/>
      <c r="C7" s="162" t="s">
        <v>380</v>
      </c>
      <c r="D7" s="162"/>
      <c r="E7" s="162"/>
      <c r="F7" s="162"/>
      <c r="G7" s="162"/>
      <c r="H7" s="23"/>
      <c r="I7" s="162" t="s">
        <v>324</v>
      </c>
      <c r="J7" s="162"/>
      <c r="K7" s="162"/>
      <c r="L7" s="162"/>
      <c r="M7" s="162"/>
    </row>
    <row r="8" spans="1:13" ht="38.25" customHeight="1" thickBot="1">
      <c r="A8" s="40" t="s">
        <v>83</v>
      </c>
      <c r="B8" s="24"/>
      <c r="C8" s="40" t="s">
        <v>93</v>
      </c>
      <c r="D8" s="24"/>
      <c r="E8" s="40" t="s">
        <v>91</v>
      </c>
      <c r="F8" s="24"/>
      <c r="G8" s="40" t="s">
        <v>94</v>
      </c>
      <c r="H8" s="24"/>
      <c r="I8" s="40" t="s">
        <v>93</v>
      </c>
      <c r="J8" s="24"/>
      <c r="K8" s="40" t="s">
        <v>91</v>
      </c>
      <c r="L8" s="24"/>
      <c r="M8" s="40" t="s">
        <v>94</v>
      </c>
    </row>
    <row r="9" spans="1:13" ht="39.75" customHeight="1">
      <c r="A9" s="27" t="s">
        <v>165</v>
      </c>
      <c r="B9" s="28"/>
      <c r="C9" s="25">
        <v>23630214343</v>
      </c>
      <c r="D9" s="25"/>
      <c r="E9" s="25"/>
      <c r="F9" s="25"/>
      <c r="G9" s="25">
        <f t="shared" ref="G9:G15" si="0">C9+E9</f>
        <v>23630214343</v>
      </c>
      <c r="H9" s="25"/>
      <c r="I9" s="25">
        <v>116772378180</v>
      </c>
      <c r="J9" s="25"/>
      <c r="K9" s="25">
        <v>-19132866</v>
      </c>
      <c r="L9" s="25"/>
      <c r="M9" s="25">
        <f t="shared" ref="M9:M15" si="1">I9+K9</f>
        <v>116753245314</v>
      </c>
    </row>
    <row r="10" spans="1:13" ht="39.75" customHeight="1">
      <c r="A10" s="27" t="s">
        <v>163</v>
      </c>
      <c r="B10" s="28"/>
      <c r="C10" s="25">
        <v>20021926229</v>
      </c>
      <c r="D10" s="25"/>
      <c r="E10" s="25"/>
      <c r="F10" s="25"/>
      <c r="G10" s="25">
        <f t="shared" si="0"/>
        <v>20021926229</v>
      </c>
      <c r="H10" s="25"/>
      <c r="I10" s="25">
        <v>104580650046</v>
      </c>
      <c r="J10" s="25"/>
      <c r="K10" s="25">
        <v>0</v>
      </c>
      <c r="L10" s="25"/>
      <c r="M10" s="25">
        <f t="shared" si="1"/>
        <v>104580650046</v>
      </c>
    </row>
    <row r="11" spans="1:13" ht="39.75" customHeight="1">
      <c r="A11" s="27" t="s">
        <v>169</v>
      </c>
      <c r="B11" s="28"/>
      <c r="C11" s="25">
        <v>0</v>
      </c>
      <c r="D11" s="25"/>
      <c r="E11" s="25"/>
      <c r="F11" s="25"/>
      <c r="G11" s="25">
        <f t="shared" si="0"/>
        <v>0</v>
      </c>
      <c r="H11" s="25"/>
      <c r="I11" s="25">
        <v>18961311268</v>
      </c>
      <c r="J11" s="25"/>
      <c r="K11" s="25">
        <v>0</v>
      </c>
      <c r="L11" s="25"/>
      <c r="M11" s="25">
        <f t="shared" si="1"/>
        <v>18961311268</v>
      </c>
    </row>
    <row r="12" spans="1:13" ht="39.75" customHeight="1">
      <c r="A12" s="27" t="s">
        <v>164</v>
      </c>
      <c r="B12" s="28"/>
      <c r="C12" s="25">
        <v>2709315591</v>
      </c>
      <c r="D12" s="25"/>
      <c r="E12" s="25"/>
      <c r="F12" s="25"/>
      <c r="G12" s="25">
        <f t="shared" si="0"/>
        <v>2709315591</v>
      </c>
      <c r="H12" s="25"/>
      <c r="I12" s="25">
        <v>13932364885</v>
      </c>
      <c r="J12" s="25"/>
      <c r="K12" s="25">
        <v>0</v>
      </c>
      <c r="L12" s="25"/>
      <c r="M12" s="25">
        <f t="shared" si="1"/>
        <v>13932364885</v>
      </c>
    </row>
    <row r="13" spans="1:13" ht="39.75" customHeight="1">
      <c r="A13" s="27" t="s">
        <v>166</v>
      </c>
      <c r="B13" s="28"/>
      <c r="C13" s="25">
        <v>220472</v>
      </c>
      <c r="D13" s="25"/>
      <c r="E13" s="25"/>
      <c r="F13" s="25"/>
      <c r="G13" s="25">
        <f t="shared" si="0"/>
        <v>220472</v>
      </c>
      <c r="H13" s="25"/>
      <c r="I13" s="25">
        <v>5649778</v>
      </c>
      <c r="J13" s="25"/>
      <c r="K13" s="25">
        <v>0</v>
      </c>
      <c r="L13" s="25"/>
      <c r="M13" s="25">
        <f t="shared" si="1"/>
        <v>5649778</v>
      </c>
    </row>
    <row r="14" spans="1:13" ht="39.75" customHeight="1">
      <c r="A14" s="27" t="s">
        <v>167</v>
      </c>
      <c r="B14" s="28"/>
      <c r="C14" s="25">
        <v>2528919</v>
      </c>
      <c r="D14" s="25"/>
      <c r="E14" s="25"/>
      <c r="F14" s="25"/>
      <c r="G14" s="25">
        <f t="shared" si="0"/>
        <v>2528919</v>
      </c>
      <c r="H14" s="25"/>
      <c r="I14" s="25">
        <v>7916778</v>
      </c>
      <c r="J14" s="25"/>
      <c r="K14" s="25">
        <v>0</v>
      </c>
      <c r="L14" s="25"/>
      <c r="M14" s="25">
        <f t="shared" si="1"/>
        <v>7916778</v>
      </c>
    </row>
    <row r="15" spans="1:13" ht="39.75" customHeight="1" thickBot="1">
      <c r="A15" s="27" t="s">
        <v>168</v>
      </c>
      <c r="B15" s="28"/>
      <c r="C15" s="26">
        <v>17077</v>
      </c>
      <c r="D15" s="25"/>
      <c r="E15" s="26"/>
      <c r="F15" s="25"/>
      <c r="G15" s="25">
        <f t="shared" si="0"/>
        <v>17077</v>
      </c>
      <c r="H15" s="25"/>
      <c r="I15" s="26">
        <v>3286922</v>
      </c>
      <c r="J15" s="25"/>
      <c r="K15" s="26">
        <v>0</v>
      </c>
      <c r="L15" s="25"/>
      <c r="M15" s="25">
        <f t="shared" si="1"/>
        <v>3286922</v>
      </c>
    </row>
    <row r="16" spans="1:13" ht="39.75" customHeight="1" thickBot="1">
      <c r="A16" s="27"/>
      <c r="B16" s="28"/>
      <c r="C16" s="31">
        <f>SUM(C9:C15)</f>
        <v>46364222631</v>
      </c>
      <c r="D16" s="32"/>
      <c r="E16" s="31">
        <f>SUM(E9:E15)</f>
        <v>0</v>
      </c>
      <c r="F16" s="32"/>
      <c r="G16" s="31">
        <f>SUM(G9:G15)</f>
        <v>46364222631</v>
      </c>
      <c r="H16" s="32"/>
      <c r="I16" s="31">
        <f>SUM(I9:I15)</f>
        <v>254263557857</v>
      </c>
      <c r="J16" s="32"/>
      <c r="K16" s="31">
        <f>SUM(K9:K15)</f>
        <v>-19132866</v>
      </c>
      <c r="L16" s="32"/>
      <c r="M16" s="31">
        <f>SUM(M9:M15)</f>
        <v>254244424991</v>
      </c>
    </row>
    <row r="17" spans="1:13" ht="18.75" thickTop="1">
      <c r="A17" s="28" t="s">
        <v>31</v>
      </c>
      <c r="B17" s="28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ht="22.5" hidden="1">
      <c r="C18" s="25">
        <v>46364222631</v>
      </c>
      <c r="D18" s="25"/>
      <c r="E18" s="25">
        <v>0</v>
      </c>
      <c r="F18" s="25"/>
      <c r="G18" s="25">
        <f>C18+E18</f>
        <v>46364222631</v>
      </c>
      <c r="H18" s="25"/>
      <c r="I18" s="25">
        <v>254263557857</v>
      </c>
      <c r="J18" s="25"/>
      <c r="K18" s="25">
        <v>-19132866</v>
      </c>
      <c r="L18" s="25"/>
      <c r="M18" s="25">
        <f>I18+K18</f>
        <v>254244424991</v>
      </c>
    </row>
    <row r="19" spans="1:13" ht="22.5" hidden="1">
      <c r="C19" s="25">
        <f>C18-C16</f>
        <v>0</v>
      </c>
      <c r="D19" s="25"/>
      <c r="E19" s="25">
        <f>E18-E16</f>
        <v>0</v>
      </c>
      <c r="F19" s="25"/>
      <c r="G19" s="25">
        <f>G18-G16</f>
        <v>0</v>
      </c>
      <c r="H19" s="25"/>
      <c r="I19" s="25">
        <f>I18-I16</f>
        <v>0</v>
      </c>
      <c r="J19" s="25"/>
      <c r="K19" s="25">
        <f>K18-K16</f>
        <v>0</v>
      </c>
      <c r="L19" s="25"/>
      <c r="M19" s="25">
        <f>M18-M16</f>
        <v>0</v>
      </c>
    </row>
    <row r="20" spans="1:13" ht="22.5"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</sheetData>
  <sortState xmlns:xlrd2="http://schemas.microsoft.com/office/spreadsheetml/2017/richdata2" ref="A9:M15">
    <sortCondition descending="1" ref="M9:M15"/>
  </sortState>
  <mergeCells count="7">
    <mergeCell ref="C7:G7"/>
    <mergeCell ref="I7:M7"/>
    <mergeCell ref="A5:M5"/>
    <mergeCell ref="C6:M6"/>
    <mergeCell ref="A1:M1"/>
    <mergeCell ref="A2:M2"/>
    <mergeCell ref="A3:M3"/>
  </mergeCells>
  <pageMargins left="0.7" right="0.7" top="0.75" bottom="0.75" header="0.3" footer="0.3"/>
  <pageSetup paperSize="9" scale="66" orientation="landscape" horizontalDpi="4294967295" verticalDpi="4294967295" r:id="rId1"/>
  <headerFooter differentOddEven="1" differentFirst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/>
  <dimension ref="A1:V110"/>
  <sheetViews>
    <sheetView rightToLeft="1" view="pageBreakPreview" topLeftCell="A79" zoomScale="51" zoomScaleNormal="57" zoomScaleSheetLayoutView="51" workbookViewId="0">
      <selection activeCell="A71" sqref="A71:Q71"/>
    </sheetView>
  </sheetViews>
  <sheetFormatPr defaultColWidth="9" defaultRowHeight="18"/>
  <cols>
    <col min="1" max="1" width="73.42578125" style="64" customWidth="1"/>
    <col min="2" max="2" width="1.42578125" style="64" customWidth="1"/>
    <col min="3" max="3" width="42.28515625" style="64" customWidth="1"/>
    <col min="4" max="4" width="1.42578125" style="64" customWidth="1"/>
    <col min="5" max="5" width="40.42578125" style="64" customWidth="1"/>
    <col min="6" max="6" width="1.42578125" style="64" customWidth="1"/>
    <col min="7" max="7" width="44.140625" style="64" customWidth="1"/>
    <col min="8" max="8" width="1.42578125" style="64" customWidth="1"/>
    <col min="9" max="9" width="45.85546875" style="64" bestFit="1" customWidth="1"/>
    <col min="10" max="10" width="1.42578125" style="64" customWidth="1"/>
    <col min="11" max="11" width="44.85546875" style="64" customWidth="1"/>
    <col min="12" max="12" width="1.42578125" style="64" customWidth="1"/>
    <col min="13" max="13" width="48.7109375" style="64" customWidth="1"/>
    <col min="14" max="14" width="1.42578125" style="64" customWidth="1"/>
    <col min="15" max="15" width="48.42578125" style="64" customWidth="1"/>
    <col min="16" max="16" width="1.42578125" style="64" customWidth="1"/>
    <col min="17" max="17" width="45.85546875" style="64" customWidth="1"/>
    <col min="18" max="18" width="1.42578125" style="65" customWidth="1"/>
    <col min="19" max="19" width="30.85546875" style="65" hidden="1" customWidth="1"/>
    <col min="20" max="20" width="25" style="65" hidden="1" customWidth="1"/>
    <col min="21" max="21" width="25.5703125" style="65" hidden="1" customWidth="1"/>
    <col min="22" max="22" width="16.28515625" style="65" hidden="1" customWidth="1"/>
    <col min="23" max="23" width="15.85546875" style="65" bestFit="1" customWidth="1"/>
    <col min="24" max="16384" width="9" style="65"/>
  </cols>
  <sheetData>
    <row r="1" spans="1:17" ht="39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</row>
    <row r="2" spans="1:17" ht="39" customHeight="1">
      <c r="A2" s="200" t="s">
        <v>82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</row>
    <row r="3" spans="1:17" ht="39" customHeight="1">
      <c r="A3" s="200" t="s">
        <v>379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</row>
    <row r="4" spans="1:17" ht="39" customHeight="1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</row>
    <row r="5" spans="1:17" ht="39" customHeight="1">
      <c r="A5" s="202" t="s">
        <v>180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</row>
    <row r="6" spans="1:17" ht="39" customHeight="1">
      <c r="A6" s="203"/>
      <c r="B6" s="203"/>
      <c r="C6" s="204" t="s">
        <v>160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</row>
    <row r="7" spans="1:17" ht="39" customHeight="1" thickBot="1">
      <c r="A7" s="205"/>
      <c r="B7" s="205"/>
      <c r="C7" s="206" t="s">
        <v>380</v>
      </c>
      <c r="D7" s="206"/>
      <c r="E7" s="206"/>
      <c r="F7" s="206"/>
      <c r="G7" s="206"/>
      <c r="H7" s="206"/>
      <c r="I7" s="206"/>
      <c r="J7" s="207"/>
      <c r="K7" s="208" t="s">
        <v>381</v>
      </c>
      <c r="L7" s="208"/>
      <c r="M7" s="208"/>
      <c r="N7" s="208"/>
      <c r="O7" s="208"/>
      <c r="P7" s="208"/>
      <c r="Q7" s="208"/>
    </row>
    <row r="8" spans="1:17" ht="39" customHeight="1" thickBot="1">
      <c r="A8" s="209" t="s">
        <v>83</v>
      </c>
      <c r="B8" s="210"/>
      <c r="C8" s="209" t="s">
        <v>6</v>
      </c>
      <c r="D8" s="211"/>
      <c r="E8" s="209" t="s">
        <v>8</v>
      </c>
      <c r="F8" s="211"/>
      <c r="G8" s="209" t="s">
        <v>95</v>
      </c>
      <c r="H8" s="211"/>
      <c r="I8" s="209" t="s">
        <v>149</v>
      </c>
      <c r="J8" s="212"/>
      <c r="K8" s="209" t="s">
        <v>6</v>
      </c>
      <c r="L8" s="211"/>
      <c r="M8" s="209" t="s">
        <v>8</v>
      </c>
      <c r="N8" s="211"/>
      <c r="O8" s="209" t="s">
        <v>95</v>
      </c>
      <c r="P8" s="211"/>
      <c r="Q8" s="209" t="s">
        <v>149</v>
      </c>
    </row>
    <row r="9" spans="1:17" ht="39.75" customHeight="1">
      <c r="A9" s="216" t="s">
        <v>26</v>
      </c>
      <c r="B9" s="198"/>
      <c r="C9" s="53">
        <v>720776116</v>
      </c>
      <c r="D9" s="53"/>
      <c r="E9" s="53">
        <v>1172220202750</v>
      </c>
      <c r="F9" s="53"/>
      <c r="G9" s="53">
        <v>-1177941838883</v>
      </c>
      <c r="H9" s="53"/>
      <c r="I9" s="53">
        <f t="shared" ref="I9:I35" si="0">E9+G9</f>
        <v>-5721636133</v>
      </c>
      <c r="J9" s="53"/>
      <c r="K9" s="53">
        <v>720776116</v>
      </c>
      <c r="L9" s="53"/>
      <c r="M9" s="53">
        <v>1172220202750</v>
      </c>
      <c r="N9" s="53"/>
      <c r="O9" s="53">
        <v>-1129664709302</v>
      </c>
      <c r="P9" s="53"/>
      <c r="Q9" s="53">
        <f t="shared" ref="Q9:Q35" si="1">M9+O9</f>
        <v>42555493448</v>
      </c>
    </row>
    <row r="10" spans="1:17" ht="39.75" customHeight="1">
      <c r="A10" s="216" t="s">
        <v>15</v>
      </c>
      <c r="B10" s="198"/>
      <c r="C10" s="53">
        <v>997513917</v>
      </c>
      <c r="D10" s="53"/>
      <c r="E10" s="53">
        <v>498860779752</v>
      </c>
      <c r="F10" s="53"/>
      <c r="G10" s="53">
        <v>-509748614232</v>
      </c>
      <c r="H10" s="53"/>
      <c r="I10" s="53">
        <f t="shared" si="0"/>
        <v>-10887834480</v>
      </c>
      <c r="J10" s="53"/>
      <c r="K10" s="53">
        <v>997513917</v>
      </c>
      <c r="L10" s="53"/>
      <c r="M10" s="53">
        <v>498860779752</v>
      </c>
      <c r="N10" s="53"/>
      <c r="O10" s="53">
        <v>-498195955339</v>
      </c>
      <c r="P10" s="53"/>
      <c r="Q10" s="53">
        <f t="shared" si="1"/>
        <v>664824413</v>
      </c>
    </row>
    <row r="11" spans="1:17" ht="39.75" customHeight="1">
      <c r="A11" s="216" t="s">
        <v>28</v>
      </c>
      <c r="B11" s="198"/>
      <c r="C11" s="53">
        <v>750000</v>
      </c>
      <c r="D11" s="53"/>
      <c r="E11" s="53">
        <v>3107789640</v>
      </c>
      <c r="F11" s="53"/>
      <c r="G11" s="53">
        <v>-2971600584</v>
      </c>
      <c r="H11" s="53"/>
      <c r="I11" s="53">
        <f t="shared" si="0"/>
        <v>136189056</v>
      </c>
      <c r="J11" s="53"/>
      <c r="K11" s="53">
        <v>750000</v>
      </c>
      <c r="L11" s="53"/>
      <c r="M11" s="53">
        <v>3107789640</v>
      </c>
      <c r="N11" s="53"/>
      <c r="O11" s="53">
        <v>-2669769789</v>
      </c>
      <c r="P11" s="53"/>
      <c r="Q11" s="53">
        <f t="shared" si="1"/>
        <v>438019851</v>
      </c>
    </row>
    <row r="12" spans="1:17" ht="39.75" customHeight="1">
      <c r="A12" s="216" t="s">
        <v>339</v>
      </c>
      <c r="B12" s="198"/>
      <c r="C12" s="53">
        <v>750000</v>
      </c>
      <c r="D12" s="53"/>
      <c r="E12" s="53">
        <v>6556424025</v>
      </c>
      <c r="F12" s="53"/>
      <c r="G12" s="53">
        <v>-7916903022</v>
      </c>
      <c r="H12" s="53"/>
      <c r="I12" s="53">
        <f t="shared" si="0"/>
        <v>-1360478997</v>
      </c>
      <c r="J12" s="53"/>
      <c r="K12" s="53">
        <v>750000</v>
      </c>
      <c r="L12" s="53"/>
      <c r="M12" s="53">
        <v>6556424025</v>
      </c>
      <c r="N12" s="53"/>
      <c r="O12" s="53">
        <v>-6178292328</v>
      </c>
      <c r="P12" s="53"/>
      <c r="Q12" s="53">
        <f t="shared" si="1"/>
        <v>378131697</v>
      </c>
    </row>
    <row r="13" spans="1:17" ht="39.75" customHeight="1">
      <c r="A13" s="216" t="s">
        <v>331</v>
      </c>
      <c r="B13" s="198"/>
      <c r="C13" s="53">
        <v>18101872</v>
      </c>
      <c r="D13" s="53"/>
      <c r="E13" s="53">
        <v>52341106362</v>
      </c>
      <c r="F13" s="53"/>
      <c r="G13" s="53">
        <v>-52269258584</v>
      </c>
      <c r="H13" s="53"/>
      <c r="I13" s="53">
        <f t="shared" si="0"/>
        <v>71847778</v>
      </c>
      <c r="J13" s="53"/>
      <c r="K13" s="53">
        <v>18101872</v>
      </c>
      <c r="L13" s="53"/>
      <c r="M13" s="53">
        <v>52341106362</v>
      </c>
      <c r="N13" s="53"/>
      <c r="O13" s="53">
        <v>-52568637193</v>
      </c>
      <c r="P13" s="53"/>
      <c r="Q13" s="53">
        <f t="shared" si="1"/>
        <v>-227530831</v>
      </c>
    </row>
    <row r="14" spans="1:17" ht="39.75" customHeight="1">
      <c r="A14" s="216" t="s">
        <v>218</v>
      </c>
      <c r="B14" s="198"/>
      <c r="C14" s="53">
        <v>562500</v>
      </c>
      <c r="D14" s="53"/>
      <c r="E14" s="53">
        <v>4632660564</v>
      </c>
      <c r="F14" s="53"/>
      <c r="G14" s="53">
        <v>-4906154984</v>
      </c>
      <c r="H14" s="53"/>
      <c r="I14" s="53">
        <f t="shared" si="0"/>
        <v>-273494420</v>
      </c>
      <c r="J14" s="53"/>
      <c r="K14" s="53">
        <v>562500</v>
      </c>
      <c r="L14" s="53"/>
      <c r="M14" s="53">
        <v>4632660564</v>
      </c>
      <c r="N14" s="53"/>
      <c r="O14" s="53">
        <v>-5067096750</v>
      </c>
      <c r="P14" s="53"/>
      <c r="Q14" s="53">
        <f t="shared" si="1"/>
        <v>-434436186</v>
      </c>
    </row>
    <row r="15" spans="1:17" ht="39.75" customHeight="1">
      <c r="A15" s="216" t="s">
        <v>338</v>
      </c>
      <c r="B15" s="198"/>
      <c r="C15" s="53">
        <v>11000000</v>
      </c>
      <c r="D15" s="53"/>
      <c r="E15" s="53">
        <v>98780478500</v>
      </c>
      <c r="F15" s="53"/>
      <c r="G15" s="53">
        <v>-106202658100</v>
      </c>
      <c r="H15" s="53"/>
      <c r="I15" s="53">
        <f t="shared" si="0"/>
        <v>-7422179600</v>
      </c>
      <c r="J15" s="53"/>
      <c r="K15" s="53">
        <v>11000000</v>
      </c>
      <c r="L15" s="53"/>
      <c r="M15" s="53">
        <v>98780478500</v>
      </c>
      <c r="N15" s="53"/>
      <c r="O15" s="53">
        <v>-103127386450</v>
      </c>
      <c r="P15" s="53"/>
      <c r="Q15" s="53">
        <f t="shared" si="1"/>
        <v>-4346907950</v>
      </c>
    </row>
    <row r="16" spans="1:17" ht="39.75" customHeight="1">
      <c r="A16" s="216" t="s">
        <v>25</v>
      </c>
      <c r="B16" s="198"/>
      <c r="C16" s="53">
        <v>53979476</v>
      </c>
      <c r="D16" s="53"/>
      <c r="E16" s="53">
        <v>123193093699</v>
      </c>
      <c r="F16" s="53"/>
      <c r="G16" s="53">
        <v>-118433640951</v>
      </c>
      <c r="H16" s="53"/>
      <c r="I16" s="53">
        <f t="shared" si="0"/>
        <v>4759452748</v>
      </c>
      <c r="J16" s="53"/>
      <c r="K16" s="53">
        <v>53979476</v>
      </c>
      <c r="L16" s="53"/>
      <c r="M16" s="53">
        <v>123193093699</v>
      </c>
      <c r="N16" s="53"/>
      <c r="O16" s="53">
        <v>-130805635732</v>
      </c>
      <c r="P16" s="53"/>
      <c r="Q16" s="53">
        <f t="shared" si="1"/>
        <v>-7612542033</v>
      </c>
    </row>
    <row r="17" spans="1:17" ht="39.75" customHeight="1">
      <c r="A17" s="216" t="s">
        <v>22</v>
      </c>
      <c r="B17" s="198"/>
      <c r="C17" s="53">
        <v>188062000</v>
      </c>
      <c r="D17" s="53"/>
      <c r="E17" s="53">
        <v>61953949208</v>
      </c>
      <c r="F17" s="53"/>
      <c r="G17" s="53">
        <v>-63820032015</v>
      </c>
      <c r="H17" s="53"/>
      <c r="I17" s="53">
        <f t="shared" si="0"/>
        <v>-1866082807</v>
      </c>
      <c r="J17" s="53"/>
      <c r="K17" s="53">
        <v>188062000</v>
      </c>
      <c r="L17" s="53"/>
      <c r="M17" s="53">
        <v>61953949208</v>
      </c>
      <c r="N17" s="53"/>
      <c r="O17" s="53">
        <v>-71065499797</v>
      </c>
      <c r="P17" s="53"/>
      <c r="Q17" s="53">
        <f t="shared" si="1"/>
        <v>-9111550589</v>
      </c>
    </row>
    <row r="18" spans="1:17" ht="39.75" customHeight="1">
      <c r="A18" s="216" t="s">
        <v>19</v>
      </c>
      <c r="B18" s="198"/>
      <c r="C18" s="53">
        <v>719306243</v>
      </c>
      <c r="D18" s="53"/>
      <c r="E18" s="53">
        <v>622922716330</v>
      </c>
      <c r="F18" s="53"/>
      <c r="G18" s="53">
        <v>-630953952501</v>
      </c>
      <c r="H18" s="53"/>
      <c r="I18" s="53">
        <f t="shared" si="0"/>
        <v>-8031236171</v>
      </c>
      <c r="J18" s="53"/>
      <c r="K18" s="53">
        <v>719306243</v>
      </c>
      <c r="L18" s="53"/>
      <c r="M18" s="53">
        <v>622922716330</v>
      </c>
      <c r="N18" s="53"/>
      <c r="O18" s="53">
        <v>-635867864953</v>
      </c>
      <c r="P18" s="53"/>
      <c r="Q18" s="53">
        <f t="shared" si="1"/>
        <v>-12945148623</v>
      </c>
    </row>
    <row r="19" spans="1:17" ht="39.75" customHeight="1">
      <c r="A19" s="216" t="s">
        <v>329</v>
      </c>
      <c r="B19" s="198"/>
      <c r="C19" s="53">
        <v>5010500</v>
      </c>
      <c r="D19" s="53"/>
      <c r="E19" s="53">
        <v>301935521354</v>
      </c>
      <c r="F19" s="53"/>
      <c r="G19" s="53">
        <v>-299996531506</v>
      </c>
      <c r="H19" s="53"/>
      <c r="I19" s="53">
        <f t="shared" si="0"/>
        <v>1938989848</v>
      </c>
      <c r="J19" s="53"/>
      <c r="K19" s="53">
        <v>5010500</v>
      </c>
      <c r="L19" s="53"/>
      <c r="M19" s="53">
        <v>301935521354</v>
      </c>
      <c r="N19" s="53"/>
      <c r="O19" s="53">
        <v>-316896117605</v>
      </c>
      <c r="P19" s="53"/>
      <c r="Q19" s="53">
        <f t="shared" si="1"/>
        <v>-14960596251</v>
      </c>
    </row>
    <row r="20" spans="1:17" ht="39.75" customHeight="1">
      <c r="A20" s="216" t="s">
        <v>269</v>
      </c>
      <c r="B20" s="198"/>
      <c r="C20" s="53">
        <v>12279141</v>
      </c>
      <c r="D20" s="53"/>
      <c r="E20" s="53">
        <v>127934344024</v>
      </c>
      <c r="F20" s="53"/>
      <c r="G20" s="53">
        <v>-131589610995</v>
      </c>
      <c r="H20" s="53"/>
      <c r="I20" s="53">
        <f t="shared" si="0"/>
        <v>-3655266971</v>
      </c>
      <c r="J20" s="53"/>
      <c r="K20" s="53">
        <v>12279141</v>
      </c>
      <c r="L20" s="53"/>
      <c r="M20" s="53">
        <v>127934344024</v>
      </c>
      <c r="N20" s="53"/>
      <c r="O20" s="53">
        <v>-143657598326</v>
      </c>
      <c r="P20" s="53"/>
      <c r="Q20" s="53">
        <f t="shared" si="1"/>
        <v>-15723254302</v>
      </c>
    </row>
    <row r="21" spans="1:17" ht="39.75" customHeight="1">
      <c r="A21" s="216" t="s">
        <v>271</v>
      </c>
      <c r="B21" s="198"/>
      <c r="C21" s="53">
        <v>38186583</v>
      </c>
      <c r="D21" s="53"/>
      <c r="E21" s="53">
        <v>117171825232</v>
      </c>
      <c r="F21" s="53"/>
      <c r="G21" s="53">
        <v>-122685794917</v>
      </c>
      <c r="H21" s="53"/>
      <c r="I21" s="53">
        <f t="shared" si="0"/>
        <v>-5513969685</v>
      </c>
      <c r="J21" s="53"/>
      <c r="K21" s="53">
        <v>38186583</v>
      </c>
      <c r="L21" s="53"/>
      <c r="M21" s="53">
        <v>117171825232</v>
      </c>
      <c r="N21" s="53"/>
      <c r="O21" s="53">
        <v>-138877536864</v>
      </c>
      <c r="P21" s="53"/>
      <c r="Q21" s="53">
        <f t="shared" si="1"/>
        <v>-21705711632</v>
      </c>
    </row>
    <row r="22" spans="1:17" ht="39.75" customHeight="1">
      <c r="A22" s="216" t="s">
        <v>337</v>
      </c>
      <c r="B22" s="198"/>
      <c r="C22" s="53">
        <v>15600000</v>
      </c>
      <c r="D22" s="53"/>
      <c r="E22" s="53">
        <v>107427119280</v>
      </c>
      <c r="F22" s="53"/>
      <c r="G22" s="53">
        <v>-116714766480</v>
      </c>
      <c r="H22" s="53"/>
      <c r="I22" s="53">
        <f t="shared" si="0"/>
        <v>-9287647200</v>
      </c>
      <c r="J22" s="53"/>
      <c r="K22" s="53">
        <v>15600000</v>
      </c>
      <c r="L22" s="53"/>
      <c r="M22" s="53">
        <v>107427119280</v>
      </c>
      <c r="N22" s="53"/>
      <c r="O22" s="53">
        <v>-130654526325</v>
      </c>
      <c r="P22" s="53"/>
      <c r="Q22" s="53">
        <f t="shared" si="1"/>
        <v>-23227407045</v>
      </c>
    </row>
    <row r="23" spans="1:17" ht="39.75" customHeight="1">
      <c r="A23" s="216" t="s">
        <v>23</v>
      </c>
      <c r="B23" s="198"/>
      <c r="C23" s="53">
        <v>187030201</v>
      </c>
      <c r="D23" s="53"/>
      <c r="E23" s="53">
        <v>90379630830</v>
      </c>
      <c r="F23" s="53"/>
      <c r="G23" s="53">
        <v>-93534566608</v>
      </c>
      <c r="H23" s="53"/>
      <c r="I23" s="53">
        <f t="shared" si="0"/>
        <v>-3154935778</v>
      </c>
      <c r="J23" s="53"/>
      <c r="K23" s="53">
        <v>187030201</v>
      </c>
      <c r="L23" s="53"/>
      <c r="M23" s="53">
        <v>90379630830</v>
      </c>
      <c r="N23" s="53"/>
      <c r="O23" s="53">
        <v>-115550564737</v>
      </c>
      <c r="P23" s="53"/>
      <c r="Q23" s="53">
        <f t="shared" si="1"/>
        <v>-25170933907</v>
      </c>
    </row>
    <row r="24" spans="1:17" ht="39.75" customHeight="1">
      <c r="A24" s="216" t="s">
        <v>268</v>
      </c>
      <c r="B24" s="198"/>
      <c r="C24" s="53">
        <v>11489738</v>
      </c>
      <c r="D24" s="53"/>
      <c r="E24" s="53">
        <v>307938912008</v>
      </c>
      <c r="F24" s="53"/>
      <c r="G24" s="53">
        <v>-318313751325</v>
      </c>
      <c r="H24" s="53"/>
      <c r="I24" s="53">
        <f t="shared" si="0"/>
        <v>-10374839317</v>
      </c>
      <c r="J24" s="53"/>
      <c r="K24" s="53">
        <v>11489738</v>
      </c>
      <c r="L24" s="53"/>
      <c r="M24" s="53">
        <v>307938912008</v>
      </c>
      <c r="N24" s="53"/>
      <c r="O24" s="53">
        <v>-337466301541</v>
      </c>
      <c r="P24" s="53"/>
      <c r="Q24" s="53">
        <f t="shared" si="1"/>
        <v>-29527389533</v>
      </c>
    </row>
    <row r="25" spans="1:17" ht="39.75" customHeight="1">
      <c r="A25" s="216" t="s">
        <v>21</v>
      </c>
      <c r="B25" s="198"/>
      <c r="C25" s="53">
        <v>311135080</v>
      </c>
      <c r="D25" s="53"/>
      <c r="E25" s="53">
        <v>130592792470</v>
      </c>
      <c r="F25" s="53"/>
      <c r="G25" s="53">
        <v>-124726922360</v>
      </c>
      <c r="H25" s="53"/>
      <c r="I25" s="53">
        <f t="shared" si="0"/>
        <v>5865870110</v>
      </c>
      <c r="J25" s="53"/>
      <c r="K25" s="53">
        <v>311135080</v>
      </c>
      <c r="L25" s="53"/>
      <c r="M25" s="53">
        <v>130592792470</v>
      </c>
      <c r="N25" s="53"/>
      <c r="O25" s="53">
        <v>-161806848528</v>
      </c>
      <c r="P25" s="53"/>
      <c r="Q25" s="53">
        <f t="shared" si="1"/>
        <v>-31214056058</v>
      </c>
    </row>
    <row r="26" spans="1:17" ht="39.75" customHeight="1">
      <c r="A26" s="216" t="s">
        <v>17</v>
      </c>
      <c r="B26" s="198"/>
      <c r="C26" s="53">
        <v>705226566</v>
      </c>
      <c r="D26" s="53"/>
      <c r="E26" s="53">
        <v>332393203212</v>
      </c>
      <c r="F26" s="53"/>
      <c r="G26" s="53">
        <v>-351285633968</v>
      </c>
      <c r="H26" s="53"/>
      <c r="I26" s="53">
        <f t="shared" si="0"/>
        <v>-18892430756</v>
      </c>
      <c r="J26" s="53"/>
      <c r="K26" s="53">
        <v>705226566</v>
      </c>
      <c r="L26" s="53"/>
      <c r="M26" s="53">
        <v>332393203212</v>
      </c>
      <c r="N26" s="53"/>
      <c r="O26" s="53">
        <v>-381484708163</v>
      </c>
      <c r="P26" s="53"/>
      <c r="Q26" s="53">
        <f t="shared" si="1"/>
        <v>-49091504951</v>
      </c>
    </row>
    <row r="27" spans="1:17" ht="39.75" customHeight="1">
      <c r="A27" s="216" t="s">
        <v>270</v>
      </c>
      <c r="B27" s="198"/>
      <c r="C27" s="53">
        <v>10721881</v>
      </c>
      <c r="D27" s="53"/>
      <c r="E27" s="53">
        <v>201821846316</v>
      </c>
      <c r="F27" s="53"/>
      <c r="G27" s="53">
        <v>-209269146918</v>
      </c>
      <c r="H27" s="53"/>
      <c r="I27" s="53">
        <f t="shared" si="0"/>
        <v>-7447300602</v>
      </c>
      <c r="J27" s="53"/>
      <c r="K27" s="53">
        <v>10721881</v>
      </c>
      <c r="L27" s="53"/>
      <c r="M27" s="53">
        <v>201821846316</v>
      </c>
      <c r="N27" s="53"/>
      <c r="O27" s="53">
        <v>-256485163157</v>
      </c>
      <c r="P27" s="53"/>
      <c r="Q27" s="53">
        <f t="shared" si="1"/>
        <v>-54663316841</v>
      </c>
    </row>
    <row r="28" spans="1:17" ht="39.75" customHeight="1">
      <c r="A28" s="216" t="s">
        <v>92</v>
      </c>
      <c r="B28" s="198"/>
      <c r="C28" s="53">
        <v>89946386</v>
      </c>
      <c r="D28" s="53"/>
      <c r="E28" s="53">
        <v>548894267687</v>
      </c>
      <c r="F28" s="53"/>
      <c r="G28" s="53">
        <v>-564959465764</v>
      </c>
      <c r="H28" s="53"/>
      <c r="I28" s="53">
        <f t="shared" si="0"/>
        <v>-16065198077</v>
      </c>
      <c r="J28" s="53"/>
      <c r="K28" s="53">
        <v>89946386</v>
      </c>
      <c r="L28" s="53"/>
      <c r="M28" s="53">
        <v>548894267687</v>
      </c>
      <c r="N28" s="53"/>
      <c r="O28" s="53">
        <v>-609975574040</v>
      </c>
      <c r="P28" s="53"/>
      <c r="Q28" s="53">
        <f t="shared" si="1"/>
        <v>-61081306353</v>
      </c>
    </row>
    <row r="29" spans="1:17" ht="39.75" customHeight="1">
      <c r="A29" s="216" t="s">
        <v>330</v>
      </c>
      <c r="B29" s="198"/>
      <c r="C29" s="53">
        <v>60000000</v>
      </c>
      <c r="D29" s="53"/>
      <c r="E29" s="53">
        <v>252612096600</v>
      </c>
      <c r="F29" s="53"/>
      <c r="G29" s="53">
        <v>-275950287000</v>
      </c>
      <c r="H29" s="53"/>
      <c r="I29" s="53">
        <f t="shared" si="0"/>
        <v>-23338190400</v>
      </c>
      <c r="J29" s="53"/>
      <c r="K29" s="53">
        <v>60000000</v>
      </c>
      <c r="L29" s="53"/>
      <c r="M29" s="53">
        <v>252612096600</v>
      </c>
      <c r="N29" s="53"/>
      <c r="O29" s="53">
        <v>-325998513249</v>
      </c>
      <c r="P29" s="53"/>
      <c r="Q29" s="53">
        <f t="shared" si="1"/>
        <v>-73386416649</v>
      </c>
    </row>
    <row r="30" spans="1:17" ht="39.75" customHeight="1">
      <c r="A30" s="216" t="s">
        <v>325</v>
      </c>
      <c r="B30" s="198"/>
      <c r="C30" s="53">
        <v>38736793</v>
      </c>
      <c r="D30" s="53"/>
      <c r="E30" s="53">
        <v>521979316078</v>
      </c>
      <c r="F30" s="53"/>
      <c r="G30" s="53">
        <v>-572743196070</v>
      </c>
      <c r="H30" s="53"/>
      <c r="I30" s="53">
        <f t="shared" si="0"/>
        <v>-50763879992</v>
      </c>
      <c r="J30" s="53"/>
      <c r="K30" s="53">
        <v>38736793</v>
      </c>
      <c r="L30" s="53"/>
      <c r="M30" s="53">
        <v>521979316078</v>
      </c>
      <c r="N30" s="53"/>
      <c r="O30" s="53">
        <v>-602367634496</v>
      </c>
      <c r="P30" s="53"/>
      <c r="Q30" s="53">
        <f t="shared" si="1"/>
        <v>-80388318418</v>
      </c>
    </row>
    <row r="31" spans="1:17" ht="39.75" customHeight="1">
      <c r="A31" s="216" t="s">
        <v>18</v>
      </c>
      <c r="B31" s="198"/>
      <c r="C31" s="53">
        <v>239664626</v>
      </c>
      <c r="D31" s="53"/>
      <c r="E31" s="53">
        <v>620707803175</v>
      </c>
      <c r="F31" s="53"/>
      <c r="G31" s="53">
        <v>-621260855105</v>
      </c>
      <c r="H31" s="53"/>
      <c r="I31" s="53">
        <f t="shared" si="0"/>
        <v>-553051930</v>
      </c>
      <c r="J31" s="53"/>
      <c r="K31" s="53">
        <v>239664626</v>
      </c>
      <c r="L31" s="53"/>
      <c r="M31" s="53">
        <v>620707803175</v>
      </c>
      <c r="N31" s="53"/>
      <c r="O31" s="53">
        <v>-713163379177</v>
      </c>
      <c r="P31" s="53"/>
      <c r="Q31" s="53">
        <f t="shared" si="1"/>
        <v>-92455576002</v>
      </c>
    </row>
    <row r="32" spans="1:17" ht="39.75" customHeight="1">
      <c r="A32" s="216" t="s">
        <v>326</v>
      </c>
      <c r="B32" s="198"/>
      <c r="C32" s="53">
        <v>54901007</v>
      </c>
      <c r="D32" s="53"/>
      <c r="E32" s="53">
        <v>709939255660</v>
      </c>
      <c r="F32" s="53"/>
      <c r="G32" s="53">
        <v>-735702059183</v>
      </c>
      <c r="H32" s="53"/>
      <c r="I32" s="53">
        <f t="shared" si="0"/>
        <v>-25762803523</v>
      </c>
      <c r="J32" s="53"/>
      <c r="K32" s="53">
        <v>54901007</v>
      </c>
      <c r="L32" s="53"/>
      <c r="M32" s="53">
        <v>709939255660</v>
      </c>
      <c r="N32" s="53"/>
      <c r="O32" s="53">
        <v>-802417964329</v>
      </c>
      <c r="P32" s="53"/>
      <c r="Q32" s="53">
        <f t="shared" si="1"/>
        <v>-92478708669</v>
      </c>
    </row>
    <row r="33" spans="1:22" ht="39.75" customHeight="1">
      <c r="A33" s="216" t="s">
        <v>327</v>
      </c>
      <c r="B33" s="198"/>
      <c r="C33" s="53">
        <v>133847772</v>
      </c>
      <c r="D33" s="53"/>
      <c r="E33" s="53">
        <v>272134100755</v>
      </c>
      <c r="F33" s="53"/>
      <c r="G33" s="53">
        <v>-285681039884</v>
      </c>
      <c r="H33" s="53"/>
      <c r="I33" s="53">
        <f t="shared" si="0"/>
        <v>-13546939129</v>
      </c>
      <c r="J33" s="53"/>
      <c r="K33" s="53">
        <v>133847772</v>
      </c>
      <c r="L33" s="53"/>
      <c r="M33" s="53">
        <v>272134100755</v>
      </c>
      <c r="N33" s="53"/>
      <c r="O33" s="53">
        <v>-369749015883</v>
      </c>
      <c r="P33" s="53"/>
      <c r="Q33" s="53">
        <f t="shared" si="1"/>
        <v>-97614915128</v>
      </c>
    </row>
    <row r="34" spans="1:22" ht="39.75" customHeight="1">
      <c r="A34" s="216" t="s">
        <v>328</v>
      </c>
      <c r="B34" s="198"/>
      <c r="C34" s="53">
        <v>14513258</v>
      </c>
      <c r="D34" s="53"/>
      <c r="E34" s="53">
        <v>244674188065</v>
      </c>
      <c r="F34" s="53"/>
      <c r="G34" s="53">
        <v>-257059108709</v>
      </c>
      <c r="H34" s="53"/>
      <c r="I34" s="53">
        <f t="shared" si="0"/>
        <v>-12384920644</v>
      </c>
      <c r="J34" s="53"/>
      <c r="K34" s="53">
        <v>14513258</v>
      </c>
      <c r="L34" s="53"/>
      <c r="M34" s="53">
        <v>244674188065</v>
      </c>
      <c r="N34" s="53"/>
      <c r="O34" s="53">
        <v>-352330065502</v>
      </c>
      <c r="P34" s="53"/>
      <c r="Q34" s="53">
        <f t="shared" si="1"/>
        <v>-107655877437</v>
      </c>
    </row>
    <row r="35" spans="1:22" ht="39.75" customHeight="1" thickBot="1">
      <c r="A35" s="216" t="s">
        <v>16</v>
      </c>
      <c r="B35" s="198"/>
      <c r="C35" s="53">
        <v>1513566366</v>
      </c>
      <c r="D35" s="53"/>
      <c r="E35" s="53">
        <v>606754065191</v>
      </c>
      <c r="F35" s="53"/>
      <c r="G35" s="53">
        <v>-611259664687</v>
      </c>
      <c r="H35" s="53"/>
      <c r="I35" s="53">
        <f t="shared" si="0"/>
        <v>-4505599496</v>
      </c>
      <c r="J35" s="53"/>
      <c r="K35" s="53">
        <v>1513566366</v>
      </c>
      <c r="L35" s="53"/>
      <c r="M35" s="53">
        <v>606754065191</v>
      </c>
      <c r="N35" s="53"/>
      <c r="O35" s="53">
        <v>-743876288338</v>
      </c>
      <c r="P35" s="53"/>
      <c r="Q35" s="53">
        <f t="shared" si="1"/>
        <v>-137122223147</v>
      </c>
    </row>
    <row r="36" spans="1:22" ht="39.75" customHeight="1" thickBot="1">
      <c r="A36" s="198"/>
      <c r="B36" s="198"/>
      <c r="C36" s="215">
        <f>SUM(C9:C35)</f>
        <v>6152658022</v>
      </c>
      <c r="D36" s="47"/>
      <c r="E36" s="215">
        <f>SUM(E9:E35)</f>
        <v>8139859488767</v>
      </c>
      <c r="F36" s="47"/>
      <c r="G36" s="215">
        <f>SUM(G9:G35)</f>
        <v>-8367897055335</v>
      </c>
      <c r="H36" s="47"/>
      <c r="I36" s="215">
        <f>SUM(I9:I35)</f>
        <v>-228037566568</v>
      </c>
      <c r="J36" s="47"/>
      <c r="K36" s="215">
        <f>SUM(K9:K35)</f>
        <v>6152658022</v>
      </c>
      <c r="L36" s="47"/>
      <c r="M36" s="215">
        <f>SUM(M9:M35)</f>
        <v>8139859488767</v>
      </c>
      <c r="N36" s="47"/>
      <c r="O36" s="215">
        <f>SUM(O9:O35)</f>
        <v>-9137968647893</v>
      </c>
      <c r="P36" s="47"/>
      <c r="Q36" s="215">
        <f>SUM(Q9:Q35)</f>
        <v>-998109159126</v>
      </c>
      <c r="S36" s="25">
        <v>-998109159126</v>
      </c>
      <c r="T36" s="25">
        <f>S36-Q36</f>
        <v>0</v>
      </c>
      <c r="U36" s="25">
        <v>-228037566568</v>
      </c>
      <c r="V36" s="25">
        <f>U36-I36</f>
        <v>0</v>
      </c>
    </row>
    <row r="37" spans="1:22" ht="23.1" customHeight="1" thickTop="1">
      <c r="A37" s="27"/>
      <c r="B37" s="28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S37" s="25"/>
      <c r="T37" s="25"/>
    </row>
    <row r="38" spans="1:22" ht="39.75" customHeight="1">
      <c r="A38" s="200" t="s">
        <v>0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</row>
    <row r="39" spans="1:22" ht="39.75" customHeight="1">
      <c r="A39" s="200" t="s">
        <v>82</v>
      </c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</row>
    <row r="40" spans="1:22" ht="39.75" customHeight="1">
      <c r="A40" s="200" t="s">
        <v>379</v>
      </c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</row>
    <row r="41" spans="1:22" ht="39.75" customHeight="1">
      <c r="A41" s="201"/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</row>
    <row r="42" spans="1:22" ht="39.75" customHeight="1">
      <c r="A42" s="202" t="s">
        <v>181</v>
      </c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</row>
    <row r="43" spans="1:22" ht="39.75" customHeight="1">
      <c r="A43" s="203"/>
      <c r="B43" s="203"/>
      <c r="C43" s="204" t="s">
        <v>160</v>
      </c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</row>
    <row r="44" spans="1:22" ht="39.75" customHeight="1" thickBot="1">
      <c r="A44" s="205"/>
      <c r="B44" s="205"/>
      <c r="C44" s="206" t="s">
        <v>380</v>
      </c>
      <c r="D44" s="206"/>
      <c r="E44" s="206"/>
      <c r="F44" s="206"/>
      <c r="G44" s="206"/>
      <c r="H44" s="206"/>
      <c r="I44" s="206"/>
      <c r="J44" s="207"/>
      <c r="K44" s="208" t="s">
        <v>381</v>
      </c>
      <c r="L44" s="208"/>
      <c r="M44" s="208"/>
      <c r="N44" s="208"/>
      <c r="O44" s="208"/>
      <c r="P44" s="208"/>
      <c r="Q44" s="208"/>
    </row>
    <row r="45" spans="1:22" ht="39.75" customHeight="1" thickBot="1">
      <c r="A45" s="209" t="s">
        <v>83</v>
      </c>
      <c r="B45" s="210"/>
      <c r="C45" s="209" t="s">
        <v>6</v>
      </c>
      <c r="D45" s="211"/>
      <c r="E45" s="209" t="s">
        <v>8</v>
      </c>
      <c r="F45" s="211"/>
      <c r="G45" s="209" t="s">
        <v>95</v>
      </c>
      <c r="H45" s="211"/>
      <c r="I45" s="209" t="s">
        <v>149</v>
      </c>
      <c r="J45" s="212"/>
      <c r="K45" s="209" t="s">
        <v>6</v>
      </c>
      <c r="L45" s="211"/>
      <c r="M45" s="209" t="s">
        <v>8</v>
      </c>
      <c r="N45" s="211"/>
      <c r="O45" s="209" t="s">
        <v>95</v>
      </c>
      <c r="P45" s="211"/>
      <c r="Q45" s="209" t="s">
        <v>149</v>
      </c>
    </row>
    <row r="46" spans="1:22" ht="39.75" customHeight="1">
      <c r="A46" s="213" t="s">
        <v>265</v>
      </c>
      <c r="B46" s="213"/>
      <c r="C46" s="53">
        <v>476066000</v>
      </c>
      <c r="D46" s="53"/>
      <c r="E46" s="53">
        <v>7140990000</v>
      </c>
      <c r="F46" s="53"/>
      <c r="G46" s="53">
        <v>-5236726000</v>
      </c>
      <c r="H46" s="53"/>
      <c r="I46" s="53">
        <v>1904264000</v>
      </c>
      <c r="J46" s="53"/>
      <c r="K46" s="53">
        <v>476066000</v>
      </c>
      <c r="L46" s="53"/>
      <c r="M46" s="53">
        <v>7140990000</v>
      </c>
      <c r="N46" s="53"/>
      <c r="O46" s="53">
        <v>17575444000</v>
      </c>
      <c r="P46" s="53"/>
      <c r="Q46" s="53">
        <v>24716434000</v>
      </c>
      <c r="S46" s="65">
        <f>O46+M46-Q46</f>
        <v>0</v>
      </c>
      <c r="T46" s="65">
        <f>G46+E46-I46</f>
        <v>0</v>
      </c>
    </row>
    <row r="47" spans="1:22" ht="39.75" customHeight="1">
      <c r="A47" s="213" t="s">
        <v>382</v>
      </c>
      <c r="B47" s="213"/>
      <c r="C47" s="53">
        <v>247897260</v>
      </c>
      <c r="D47" s="53"/>
      <c r="E47" s="53">
        <v>4706910000</v>
      </c>
      <c r="F47" s="53"/>
      <c r="G47" s="53">
        <v>-1568970000</v>
      </c>
      <c r="H47" s="53"/>
      <c r="I47" s="53">
        <v>3137940000</v>
      </c>
      <c r="J47" s="53"/>
      <c r="K47" s="53">
        <v>247897260</v>
      </c>
      <c r="L47" s="53"/>
      <c r="M47" s="53">
        <v>4706910000</v>
      </c>
      <c r="N47" s="53"/>
      <c r="O47" s="53">
        <v>14179542000</v>
      </c>
      <c r="P47" s="53"/>
      <c r="Q47" s="53">
        <v>18886452000</v>
      </c>
      <c r="S47" s="65">
        <f t="shared" ref="S47:S63" si="2">O47+M47-Q47</f>
        <v>0</v>
      </c>
      <c r="T47" s="65">
        <f t="shared" ref="T47:T63" si="3">G47+E47-I47</f>
        <v>0</v>
      </c>
    </row>
    <row r="48" spans="1:22" ht="39.75" customHeight="1">
      <c r="A48" s="213" t="s">
        <v>301</v>
      </c>
      <c r="B48" s="213"/>
      <c r="C48" s="53">
        <v>232407000</v>
      </c>
      <c r="D48" s="53"/>
      <c r="E48" s="53">
        <v>4648140000</v>
      </c>
      <c r="F48" s="53"/>
      <c r="G48" s="53">
        <v>-2091663000</v>
      </c>
      <c r="H48" s="53"/>
      <c r="I48" s="53">
        <v>2556477000</v>
      </c>
      <c r="J48" s="53"/>
      <c r="K48" s="53">
        <v>232407000</v>
      </c>
      <c r="L48" s="53"/>
      <c r="M48" s="53">
        <v>4648140000</v>
      </c>
      <c r="N48" s="53"/>
      <c r="O48" s="53">
        <v>5163483000</v>
      </c>
      <c r="P48" s="53"/>
      <c r="Q48" s="53">
        <v>9811623000</v>
      </c>
      <c r="S48" s="65">
        <f t="shared" si="2"/>
        <v>0</v>
      </c>
      <c r="T48" s="65">
        <f t="shared" si="3"/>
        <v>0</v>
      </c>
    </row>
    <row r="49" spans="1:20" ht="39.75" customHeight="1">
      <c r="A49" s="213" t="s">
        <v>383</v>
      </c>
      <c r="B49" s="213"/>
      <c r="C49" s="53">
        <v>69920000</v>
      </c>
      <c r="D49" s="53"/>
      <c r="E49" s="53">
        <v>1398400000</v>
      </c>
      <c r="F49" s="53"/>
      <c r="G49" s="53">
        <v>-908960000</v>
      </c>
      <c r="H49" s="53"/>
      <c r="I49" s="53">
        <v>489440000</v>
      </c>
      <c r="J49" s="53"/>
      <c r="K49" s="53">
        <v>69920000</v>
      </c>
      <c r="L49" s="53"/>
      <c r="M49" s="53">
        <v>1398400000</v>
      </c>
      <c r="N49" s="53"/>
      <c r="O49" s="53">
        <v>6043085714</v>
      </c>
      <c r="P49" s="53"/>
      <c r="Q49" s="53">
        <v>7441485714</v>
      </c>
      <c r="S49" s="65">
        <f t="shared" si="2"/>
        <v>0</v>
      </c>
      <c r="T49" s="65">
        <f t="shared" si="3"/>
        <v>0</v>
      </c>
    </row>
    <row r="50" spans="1:20" ht="39.75" customHeight="1">
      <c r="A50" s="213" t="s">
        <v>299</v>
      </c>
      <c r="B50" s="213"/>
      <c r="C50" s="53">
        <v>182700000</v>
      </c>
      <c r="D50" s="53"/>
      <c r="E50" s="53">
        <v>1278900000</v>
      </c>
      <c r="F50" s="53"/>
      <c r="G50" s="53">
        <v>-1827000000</v>
      </c>
      <c r="H50" s="53"/>
      <c r="I50" s="53">
        <v>-548100000</v>
      </c>
      <c r="J50" s="53"/>
      <c r="K50" s="53">
        <v>182700000</v>
      </c>
      <c r="L50" s="53"/>
      <c r="M50" s="53">
        <v>1278900000</v>
      </c>
      <c r="N50" s="53"/>
      <c r="O50" s="53">
        <v>5107167000</v>
      </c>
      <c r="P50" s="53"/>
      <c r="Q50" s="53">
        <v>6386067000</v>
      </c>
      <c r="S50" s="65">
        <f t="shared" si="2"/>
        <v>0</v>
      </c>
      <c r="T50" s="65">
        <f t="shared" si="3"/>
        <v>0</v>
      </c>
    </row>
    <row r="51" spans="1:20" ht="39.75" customHeight="1">
      <c r="A51" s="213" t="s">
        <v>298</v>
      </c>
      <c r="B51" s="213"/>
      <c r="C51" s="53">
        <v>188062000</v>
      </c>
      <c r="D51" s="53"/>
      <c r="E51" s="53">
        <v>1504496000</v>
      </c>
      <c r="F51" s="53"/>
      <c r="G51" s="53">
        <v>-940310000</v>
      </c>
      <c r="H51" s="53"/>
      <c r="I51" s="53">
        <v>564186000</v>
      </c>
      <c r="J51" s="53"/>
      <c r="K51" s="53">
        <v>188062000</v>
      </c>
      <c r="L51" s="53"/>
      <c r="M51" s="53">
        <v>1504496000</v>
      </c>
      <c r="N51" s="53"/>
      <c r="O51" s="53">
        <v>2855790350</v>
      </c>
      <c r="P51" s="53"/>
      <c r="Q51" s="53">
        <v>4360286350</v>
      </c>
      <c r="S51" s="65">
        <f t="shared" si="2"/>
        <v>0</v>
      </c>
      <c r="T51" s="65">
        <f t="shared" si="3"/>
        <v>0</v>
      </c>
    </row>
    <row r="52" spans="1:20" ht="39.75" customHeight="1">
      <c r="A52" s="213" t="s">
        <v>295</v>
      </c>
      <c r="B52" s="213"/>
      <c r="C52" s="53">
        <v>52013000</v>
      </c>
      <c r="D52" s="53"/>
      <c r="E52" s="53">
        <v>676169000</v>
      </c>
      <c r="F52" s="53"/>
      <c r="G52" s="53">
        <v>260065000</v>
      </c>
      <c r="H52" s="53"/>
      <c r="I52" s="53">
        <v>936234000</v>
      </c>
      <c r="J52" s="53"/>
      <c r="K52" s="53">
        <v>52013000</v>
      </c>
      <c r="L52" s="53"/>
      <c r="M52" s="53">
        <v>676169000</v>
      </c>
      <c r="N52" s="53"/>
      <c r="O52" s="53">
        <v>3187816000</v>
      </c>
      <c r="P52" s="53"/>
      <c r="Q52" s="53">
        <v>3863985000</v>
      </c>
      <c r="S52" s="65">
        <f t="shared" si="2"/>
        <v>0</v>
      </c>
      <c r="T52" s="65">
        <f t="shared" si="3"/>
        <v>0</v>
      </c>
    </row>
    <row r="53" spans="1:20" ht="39.75" customHeight="1">
      <c r="A53" s="213" t="s">
        <v>384</v>
      </c>
      <c r="B53" s="213"/>
      <c r="C53" s="53">
        <v>31000000</v>
      </c>
      <c r="D53" s="53"/>
      <c r="E53" s="53">
        <v>31000000</v>
      </c>
      <c r="F53" s="53"/>
      <c r="G53" s="53">
        <v>62000000</v>
      </c>
      <c r="H53" s="53"/>
      <c r="I53" s="53">
        <v>93000000</v>
      </c>
      <c r="J53" s="53"/>
      <c r="K53" s="53">
        <v>31000000</v>
      </c>
      <c r="L53" s="53"/>
      <c r="M53" s="53">
        <v>31000000</v>
      </c>
      <c r="N53" s="53"/>
      <c r="O53" s="53">
        <v>1558000000</v>
      </c>
      <c r="P53" s="53"/>
      <c r="Q53" s="53">
        <v>1589000000</v>
      </c>
      <c r="S53" s="65">
        <f t="shared" si="2"/>
        <v>0</v>
      </c>
      <c r="T53" s="65">
        <f t="shared" si="3"/>
        <v>0</v>
      </c>
    </row>
    <row r="54" spans="1:20" ht="39.75" customHeight="1">
      <c r="A54" s="213" t="s">
        <v>293</v>
      </c>
      <c r="B54" s="213"/>
      <c r="C54" s="53">
        <v>23000000</v>
      </c>
      <c r="D54" s="53"/>
      <c r="E54" s="53">
        <v>230000000</v>
      </c>
      <c r="F54" s="53"/>
      <c r="G54" s="53">
        <v>92000000</v>
      </c>
      <c r="H54" s="53"/>
      <c r="I54" s="53">
        <v>322000000</v>
      </c>
      <c r="J54" s="53"/>
      <c r="K54" s="53">
        <v>23000000</v>
      </c>
      <c r="L54" s="53"/>
      <c r="M54" s="53">
        <v>230000000</v>
      </c>
      <c r="N54" s="53"/>
      <c r="O54" s="53">
        <v>955600000</v>
      </c>
      <c r="P54" s="53"/>
      <c r="Q54" s="53">
        <v>1185600000</v>
      </c>
      <c r="S54" s="65">
        <f t="shared" si="2"/>
        <v>0</v>
      </c>
      <c r="T54" s="65">
        <f t="shared" si="3"/>
        <v>0</v>
      </c>
    </row>
    <row r="55" spans="1:20" ht="39.75" customHeight="1">
      <c r="A55" s="213" t="s">
        <v>385</v>
      </c>
      <c r="B55" s="213"/>
      <c r="C55" s="53">
        <v>3648852</v>
      </c>
      <c r="D55" s="53"/>
      <c r="E55" s="53">
        <v>161658000</v>
      </c>
      <c r="F55" s="53"/>
      <c r="G55" s="53">
        <v>-59018000</v>
      </c>
      <c r="H55" s="53"/>
      <c r="I55" s="53">
        <v>102640000</v>
      </c>
      <c r="J55" s="53"/>
      <c r="K55" s="53">
        <v>3648852</v>
      </c>
      <c r="L55" s="53"/>
      <c r="M55" s="53">
        <v>161658000</v>
      </c>
      <c r="N55" s="53"/>
      <c r="O55" s="53">
        <v>189884000</v>
      </c>
      <c r="P55" s="53"/>
      <c r="Q55" s="53">
        <v>351542000</v>
      </c>
      <c r="S55" s="65">
        <f t="shared" si="2"/>
        <v>0</v>
      </c>
      <c r="T55" s="65">
        <f t="shared" si="3"/>
        <v>0</v>
      </c>
    </row>
    <row r="56" spans="1:20" ht="39.75" customHeight="1">
      <c r="A56" s="213" t="s">
        <v>335</v>
      </c>
      <c r="B56" s="213"/>
      <c r="C56" s="53">
        <v>3893000</v>
      </c>
      <c r="D56" s="53"/>
      <c r="E56" s="53">
        <v>46716000</v>
      </c>
      <c r="F56" s="53"/>
      <c r="G56" s="53">
        <v>3893000</v>
      </c>
      <c r="H56" s="53"/>
      <c r="I56" s="53">
        <v>50609000</v>
      </c>
      <c r="J56" s="53"/>
      <c r="K56" s="53">
        <v>3893000</v>
      </c>
      <c r="L56" s="53"/>
      <c r="M56" s="53">
        <v>46716000</v>
      </c>
      <c r="N56" s="53"/>
      <c r="O56" s="53">
        <v>266617000</v>
      </c>
      <c r="P56" s="53"/>
      <c r="Q56" s="53">
        <v>313333000</v>
      </c>
      <c r="S56" s="65">
        <f t="shared" si="2"/>
        <v>0</v>
      </c>
      <c r="T56" s="65">
        <f t="shared" si="3"/>
        <v>0</v>
      </c>
    </row>
    <row r="57" spans="1:20" ht="39.75" customHeight="1">
      <c r="A57" s="213" t="s">
        <v>285</v>
      </c>
      <c r="B57" s="213"/>
      <c r="C57" s="53">
        <v>1000000</v>
      </c>
      <c r="D57" s="53"/>
      <c r="E57" s="53">
        <v>40000000</v>
      </c>
      <c r="F57" s="53"/>
      <c r="G57" s="53">
        <v>-6000000</v>
      </c>
      <c r="H57" s="53"/>
      <c r="I57" s="53">
        <v>34000000</v>
      </c>
      <c r="J57" s="53"/>
      <c r="K57" s="53">
        <v>1000000</v>
      </c>
      <c r="L57" s="53"/>
      <c r="M57" s="53">
        <v>40000000</v>
      </c>
      <c r="N57" s="53"/>
      <c r="O57" s="53">
        <v>76000000</v>
      </c>
      <c r="P57" s="53"/>
      <c r="Q57" s="53">
        <v>116000000</v>
      </c>
      <c r="S57" s="65">
        <f t="shared" si="2"/>
        <v>0</v>
      </c>
      <c r="T57" s="65">
        <f t="shared" si="3"/>
        <v>0</v>
      </c>
    </row>
    <row r="58" spans="1:20" ht="39.75" customHeight="1">
      <c r="A58" s="213" t="s">
        <v>386</v>
      </c>
      <c r="B58" s="213"/>
      <c r="C58" s="53">
        <v>1443330</v>
      </c>
      <c r="D58" s="53"/>
      <c r="E58" s="53">
        <v>251720000</v>
      </c>
      <c r="F58" s="53"/>
      <c r="G58" s="53">
        <v>-228375000</v>
      </c>
      <c r="H58" s="53"/>
      <c r="I58" s="53">
        <v>23345000</v>
      </c>
      <c r="J58" s="53"/>
      <c r="K58" s="53">
        <v>1443330</v>
      </c>
      <c r="L58" s="53"/>
      <c r="M58" s="53">
        <v>251720000</v>
      </c>
      <c r="N58" s="53"/>
      <c r="O58" s="53">
        <v>-148190000</v>
      </c>
      <c r="P58" s="53"/>
      <c r="Q58" s="53">
        <v>103530000</v>
      </c>
      <c r="S58" s="65">
        <f t="shared" si="2"/>
        <v>0</v>
      </c>
      <c r="T58" s="65">
        <f t="shared" si="3"/>
        <v>0</v>
      </c>
    </row>
    <row r="59" spans="1:20" ht="39.75" customHeight="1">
      <c r="A59" s="213" t="s">
        <v>387</v>
      </c>
      <c r="B59" s="213"/>
      <c r="C59" s="53">
        <v>797742</v>
      </c>
      <c r="D59" s="53"/>
      <c r="E59" s="53">
        <v>83589000</v>
      </c>
      <c r="F59" s="53"/>
      <c r="G59" s="53">
        <v>-64271000</v>
      </c>
      <c r="H59" s="53"/>
      <c r="I59" s="53">
        <v>19318000</v>
      </c>
      <c r="J59" s="53"/>
      <c r="K59" s="53">
        <v>797742</v>
      </c>
      <c r="L59" s="53"/>
      <c r="M59" s="53">
        <v>83589000</v>
      </c>
      <c r="N59" s="53"/>
      <c r="O59" s="53">
        <v>1122000</v>
      </c>
      <c r="P59" s="53"/>
      <c r="Q59" s="53">
        <v>84711000</v>
      </c>
      <c r="S59" s="65">
        <f t="shared" si="2"/>
        <v>0</v>
      </c>
      <c r="T59" s="65">
        <f t="shared" si="3"/>
        <v>0</v>
      </c>
    </row>
    <row r="60" spans="1:20" ht="39.75" customHeight="1">
      <c r="A60" s="213" t="s">
        <v>284</v>
      </c>
      <c r="B60" s="213"/>
      <c r="C60" s="53">
        <v>30000</v>
      </c>
      <c r="D60" s="53"/>
      <c r="E60" s="53">
        <v>9000000</v>
      </c>
      <c r="F60" s="53"/>
      <c r="G60" s="53">
        <v>-9600000</v>
      </c>
      <c r="H60" s="53"/>
      <c r="I60" s="53">
        <v>-600000</v>
      </c>
      <c r="J60" s="53"/>
      <c r="K60" s="53">
        <v>30000</v>
      </c>
      <c r="L60" s="53"/>
      <c r="M60" s="53">
        <v>9000000</v>
      </c>
      <c r="N60" s="53"/>
      <c r="O60" s="53">
        <v>-13500000</v>
      </c>
      <c r="P60" s="53"/>
      <c r="Q60" s="53">
        <v>-4500000</v>
      </c>
      <c r="S60" s="65">
        <f t="shared" si="2"/>
        <v>0</v>
      </c>
      <c r="T60" s="65">
        <f t="shared" si="3"/>
        <v>0</v>
      </c>
    </row>
    <row r="61" spans="1:20" ht="39.75" customHeight="1">
      <c r="A61" s="213" t="s">
        <v>291</v>
      </c>
      <c r="B61" s="213"/>
      <c r="C61" s="53">
        <v>10795000</v>
      </c>
      <c r="D61" s="53"/>
      <c r="E61" s="53">
        <v>10786826</v>
      </c>
      <c r="F61" s="53"/>
      <c r="G61" s="53">
        <v>-21573648</v>
      </c>
      <c r="H61" s="53"/>
      <c r="I61" s="53">
        <v>-10786822</v>
      </c>
      <c r="J61" s="53"/>
      <c r="K61" s="53">
        <v>10795000</v>
      </c>
      <c r="L61" s="53"/>
      <c r="M61" s="53">
        <v>10786826</v>
      </c>
      <c r="N61" s="53"/>
      <c r="O61" s="53">
        <v>-21606354</v>
      </c>
      <c r="P61" s="53"/>
      <c r="Q61" s="53">
        <v>-10819528</v>
      </c>
      <c r="S61" s="65">
        <f t="shared" si="2"/>
        <v>0</v>
      </c>
      <c r="T61" s="65">
        <f t="shared" si="3"/>
        <v>0</v>
      </c>
    </row>
    <row r="62" spans="1:20" ht="39.75" customHeight="1">
      <c r="A62" s="213" t="s">
        <v>302</v>
      </c>
      <c r="B62" s="213"/>
      <c r="C62" s="53">
        <v>24465000</v>
      </c>
      <c r="D62" s="53"/>
      <c r="E62" s="53">
        <v>7510755000</v>
      </c>
      <c r="F62" s="53"/>
      <c r="G62" s="53">
        <v>1125390000</v>
      </c>
      <c r="H62" s="53"/>
      <c r="I62" s="53">
        <v>8636145000</v>
      </c>
      <c r="J62" s="53"/>
      <c r="K62" s="53">
        <v>24465000</v>
      </c>
      <c r="L62" s="53"/>
      <c r="M62" s="53">
        <v>7510755000</v>
      </c>
      <c r="N62" s="53"/>
      <c r="O62" s="53">
        <v>-7904972790</v>
      </c>
      <c r="P62" s="53"/>
      <c r="Q62" s="53">
        <v>-394217790</v>
      </c>
      <c r="S62" s="65">
        <f t="shared" si="2"/>
        <v>0</v>
      </c>
      <c r="T62" s="65">
        <f t="shared" si="3"/>
        <v>0</v>
      </c>
    </row>
    <row r="63" spans="1:20" ht="39.75" customHeight="1">
      <c r="A63" s="213" t="s">
        <v>300</v>
      </c>
      <c r="B63" s="213"/>
      <c r="C63" s="53">
        <v>25587000</v>
      </c>
      <c r="D63" s="53"/>
      <c r="E63" s="53">
        <v>5501205000</v>
      </c>
      <c r="F63" s="53"/>
      <c r="G63" s="53">
        <v>-4093920000</v>
      </c>
      <c r="H63" s="53"/>
      <c r="I63" s="53">
        <v>1407285000</v>
      </c>
      <c r="J63" s="53"/>
      <c r="K63" s="53">
        <v>25587000</v>
      </c>
      <c r="L63" s="53"/>
      <c r="M63" s="53">
        <v>5501205000</v>
      </c>
      <c r="N63" s="53"/>
      <c r="O63" s="53">
        <v>-8029453562</v>
      </c>
      <c r="P63" s="53"/>
      <c r="Q63" s="53">
        <v>-2528248562</v>
      </c>
      <c r="S63" s="65">
        <f t="shared" si="2"/>
        <v>0</v>
      </c>
      <c r="T63" s="65">
        <f t="shared" si="3"/>
        <v>0</v>
      </c>
    </row>
    <row r="64" spans="1:20" ht="39.75" customHeight="1" thickBot="1">
      <c r="A64" s="213" t="s">
        <v>263</v>
      </c>
      <c r="B64" s="213"/>
      <c r="C64" s="53">
        <v>0</v>
      </c>
      <c r="D64" s="53"/>
      <c r="E64" s="53">
        <v>0</v>
      </c>
      <c r="F64" s="53"/>
      <c r="G64" s="53">
        <v>-5753032000</v>
      </c>
      <c r="H64" s="53"/>
      <c r="I64" s="53">
        <v>-5753032000</v>
      </c>
      <c r="J64" s="53"/>
      <c r="K64" s="53">
        <v>0</v>
      </c>
      <c r="L64" s="53"/>
      <c r="M64" s="53">
        <v>0</v>
      </c>
      <c r="N64" s="53"/>
      <c r="O64" s="53">
        <v>0</v>
      </c>
      <c r="P64" s="53"/>
      <c r="Q64" s="53">
        <v>0</v>
      </c>
    </row>
    <row r="65" spans="1:22" ht="39" customHeight="1" thickBot="1">
      <c r="A65" s="214"/>
      <c r="B65" s="213"/>
      <c r="C65" s="215">
        <f>SUM(C46:C64)</f>
        <v>1574725184</v>
      </c>
      <c r="D65" s="47"/>
      <c r="E65" s="215">
        <f>SUM(E46:E64)</f>
        <v>35230434826</v>
      </c>
      <c r="F65" s="47"/>
      <c r="G65" s="215">
        <f>SUM(G46:G64)</f>
        <v>-21266070648</v>
      </c>
      <c r="H65" s="47"/>
      <c r="I65" s="215">
        <f>SUM(I46:I64)</f>
        <v>13964364178</v>
      </c>
      <c r="J65" s="47"/>
      <c r="K65" s="215">
        <f>SUM(K46:K64)</f>
        <v>1574725184</v>
      </c>
      <c r="L65" s="47"/>
      <c r="M65" s="215">
        <f>SUM(M46:M64)</f>
        <v>35230434826</v>
      </c>
      <c r="N65" s="47"/>
      <c r="O65" s="215">
        <f>SUM(O46:O64)</f>
        <v>41041828358</v>
      </c>
      <c r="P65" s="47"/>
      <c r="Q65" s="215">
        <f>SUM(Q46:Q64)</f>
        <v>76272263184</v>
      </c>
      <c r="S65" s="25">
        <v>76272263184</v>
      </c>
      <c r="T65" s="25">
        <f>S65-Q65</f>
        <v>0</v>
      </c>
      <c r="U65" s="25">
        <v>13964364178</v>
      </c>
      <c r="V65" s="25">
        <f>U65-I65</f>
        <v>0</v>
      </c>
    </row>
    <row r="66" spans="1:22" ht="32.25" customHeight="1" thickTop="1">
      <c r="A66" s="27"/>
      <c r="B66" s="28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1:22" ht="39.75" customHeight="1">
      <c r="A67" s="200" t="s">
        <v>0</v>
      </c>
      <c r="B67" s="200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S67" s="127"/>
      <c r="T67" s="127"/>
    </row>
    <row r="68" spans="1:22" ht="39.75" customHeight="1">
      <c r="A68" s="200" t="s">
        <v>82</v>
      </c>
      <c r="B68" s="200"/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S68" s="127"/>
      <c r="T68" s="127"/>
    </row>
    <row r="69" spans="1:22" ht="39.75" customHeight="1">
      <c r="A69" s="200" t="s">
        <v>379</v>
      </c>
      <c r="B69" s="200"/>
      <c r="C69" s="200"/>
      <c r="D69" s="200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S69" s="127"/>
      <c r="T69" s="127"/>
    </row>
    <row r="70" spans="1:22" ht="39.75" customHeight="1">
      <c r="A70" s="217"/>
      <c r="B70" s="217"/>
      <c r="C70" s="217"/>
      <c r="D70" s="217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217"/>
    </row>
    <row r="71" spans="1:22" ht="39" customHeight="1">
      <c r="A71" s="202" t="s">
        <v>182</v>
      </c>
      <c r="B71" s="202"/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202"/>
      <c r="Q71" s="202"/>
    </row>
    <row r="72" spans="1:22" ht="39" customHeight="1">
      <c r="A72" s="43"/>
      <c r="B72" s="43"/>
      <c r="C72" s="223" t="s">
        <v>160</v>
      </c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223"/>
      <c r="P72" s="223"/>
      <c r="Q72" s="223"/>
    </row>
    <row r="73" spans="1:22" ht="39" customHeight="1" thickBot="1">
      <c r="A73" s="218"/>
      <c r="B73" s="218"/>
      <c r="C73" s="219" t="s">
        <v>380</v>
      </c>
      <c r="D73" s="219"/>
      <c r="E73" s="219"/>
      <c r="F73" s="219"/>
      <c r="G73" s="219"/>
      <c r="H73" s="219"/>
      <c r="I73" s="219"/>
      <c r="J73" s="220"/>
      <c r="K73" s="221" t="s">
        <v>381</v>
      </c>
      <c r="L73" s="221"/>
      <c r="M73" s="221"/>
      <c r="N73" s="221"/>
      <c r="O73" s="221"/>
      <c r="P73" s="221"/>
      <c r="Q73" s="221"/>
    </row>
    <row r="74" spans="1:22" ht="39" customHeight="1" thickBot="1">
      <c r="A74" s="222" t="s">
        <v>83</v>
      </c>
      <c r="B74" s="53"/>
      <c r="C74" s="222" t="s">
        <v>6</v>
      </c>
      <c r="D74" s="47"/>
      <c r="E74" s="222" t="s">
        <v>8</v>
      </c>
      <c r="F74" s="47"/>
      <c r="G74" s="222" t="s">
        <v>95</v>
      </c>
      <c r="H74" s="47"/>
      <c r="I74" s="222" t="s">
        <v>149</v>
      </c>
      <c r="J74" s="214"/>
      <c r="K74" s="222" t="s">
        <v>6</v>
      </c>
      <c r="L74" s="47"/>
      <c r="M74" s="222" t="s">
        <v>8</v>
      </c>
      <c r="N74" s="47"/>
      <c r="O74" s="222" t="s">
        <v>95</v>
      </c>
      <c r="P74" s="47"/>
      <c r="Q74" s="222" t="s">
        <v>149</v>
      </c>
    </row>
    <row r="75" spans="1:22" ht="39" customHeight="1" thickBot="1">
      <c r="A75" s="213" t="s">
        <v>340</v>
      </c>
      <c r="B75" s="213"/>
      <c r="C75" s="53">
        <v>39272</v>
      </c>
      <c r="D75" s="53"/>
      <c r="E75" s="53">
        <v>970439767607</v>
      </c>
      <c r="F75" s="53"/>
      <c r="G75" s="53">
        <v>-979404419720</v>
      </c>
      <c r="H75" s="53"/>
      <c r="I75" s="53">
        <v>-8964652113</v>
      </c>
      <c r="J75" s="53"/>
      <c r="K75" s="53">
        <v>39272</v>
      </c>
      <c r="L75" s="53"/>
      <c r="M75" s="53">
        <v>970439767607</v>
      </c>
      <c r="N75" s="53"/>
      <c r="O75" s="53">
        <v>-563636598552</v>
      </c>
      <c r="P75" s="53"/>
      <c r="Q75" s="53">
        <v>406803169055</v>
      </c>
    </row>
    <row r="76" spans="1:22" ht="39.75" customHeight="1" thickBot="1">
      <c r="A76" s="213"/>
      <c r="B76" s="213"/>
      <c r="C76" s="215">
        <f>SUM(C75:C75)</f>
        <v>39272</v>
      </c>
      <c r="D76" s="47"/>
      <c r="E76" s="215">
        <f>SUM(E75:E75)</f>
        <v>970439767607</v>
      </c>
      <c r="F76" s="47"/>
      <c r="G76" s="215">
        <f>SUM(G75:G75)</f>
        <v>-979404419720</v>
      </c>
      <c r="H76" s="47"/>
      <c r="I76" s="215">
        <f>SUM(I75:I75)</f>
        <v>-8964652113</v>
      </c>
      <c r="J76" s="47"/>
      <c r="K76" s="215">
        <f>SUM(K75:K75)</f>
        <v>39272</v>
      </c>
      <c r="L76" s="47"/>
      <c r="M76" s="215">
        <f>SUM(M75:M75)</f>
        <v>970439767607</v>
      </c>
      <c r="N76" s="47"/>
      <c r="O76" s="215">
        <f>SUM(O75:O75)</f>
        <v>-563636598552</v>
      </c>
      <c r="P76" s="47"/>
      <c r="Q76" s="215">
        <f>SUM(Q75:Q75)</f>
        <v>406803169055</v>
      </c>
      <c r="S76" s="25">
        <v>406803169055</v>
      </c>
      <c r="T76" s="25">
        <f>S76-Q76</f>
        <v>0</v>
      </c>
      <c r="U76" s="25">
        <v>-8964652113</v>
      </c>
      <c r="V76" s="25">
        <f>U76-I75</f>
        <v>0</v>
      </c>
    </row>
    <row r="77" spans="1:22" ht="39.75" customHeight="1" thickTop="1">
      <c r="A77" s="27"/>
      <c r="B77" s="28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S77" s="25"/>
      <c r="T77" s="25"/>
    </row>
    <row r="78" spans="1:22" ht="40.5" customHeight="1">
      <c r="A78" s="202" t="s">
        <v>232</v>
      </c>
      <c r="B78" s="202"/>
      <c r="C78" s="202"/>
      <c r="D78" s="202"/>
      <c r="E78" s="202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</row>
    <row r="79" spans="1:22" ht="40.5" customHeight="1">
      <c r="A79" s="43"/>
      <c r="B79" s="43"/>
      <c r="C79" s="223" t="s">
        <v>160</v>
      </c>
      <c r="D79" s="223"/>
      <c r="E79" s="223"/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3"/>
      <c r="Q79" s="223"/>
    </row>
    <row r="80" spans="1:22" ht="40.5" customHeight="1" thickBot="1">
      <c r="A80" s="218"/>
      <c r="B80" s="218"/>
      <c r="C80" s="219" t="s">
        <v>380</v>
      </c>
      <c r="D80" s="219"/>
      <c r="E80" s="219"/>
      <c r="F80" s="219"/>
      <c r="G80" s="219"/>
      <c r="H80" s="219"/>
      <c r="I80" s="219"/>
      <c r="J80" s="220"/>
      <c r="K80" s="221" t="s">
        <v>381</v>
      </c>
      <c r="L80" s="221"/>
      <c r="M80" s="221"/>
      <c r="N80" s="221"/>
      <c r="O80" s="221"/>
      <c r="P80" s="221"/>
      <c r="Q80" s="221"/>
    </row>
    <row r="81" spans="1:17" ht="40.5" customHeight="1" thickBot="1">
      <c r="A81" s="222" t="s">
        <v>83</v>
      </c>
      <c r="B81" s="53"/>
      <c r="C81" s="222" t="s">
        <v>6</v>
      </c>
      <c r="D81" s="47"/>
      <c r="E81" s="222" t="s">
        <v>8</v>
      </c>
      <c r="F81" s="47"/>
      <c r="G81" s="222" t="s">
        <v>95</v>
      </c>
      <c r="H81" s="47"/>
      <c r="I81" s="222" t="s">
        <v>149</v>
      </c>
      <c r="J81" s="214"/>
      <c r="K81" s="222" t="s">
        <v>6</v>
      </c>
      <c r="L81" s="47"/>
      <c r="M81" s="222" t="s">
        <v>8</v>
      </c>
      <c r="N81" s="47"/>
      <c r="O81" s="222" t="s">
        <v>95</v>
      </c>
      <c r="P81" s="47"/>
      <c r="Q81" s="222" t="s">
        <v>149</v>
      </c>
    </row>
    <row r="82" spans="1:17" ht="39.75" customHeight="1">
      <c r="A82" s="216" t="s">
        <v>67</v>
      </c>
      <c r="B82" s="213"/>
      <c r="C82" s="53">
        <v>2663100</v>
      </c>
      <c r="D82" s="53"/>
      <c r="E82" s="53">
        <v>5227079290439</v>
      </c>
      <c r="F82" s="53"/>
      <c r="G82" s="53">
        <v>-5141807444082</v>
      </c>
      <c r="H82" s="53"/>
      <c r="I82" s="53">
        <f t="shared" ref="I82:I90" si="4">E82+G82</f>
        <v>85271846357</v>
      </c>
      <c r="J82" s="53"/>
      <c r="K82" s="53">
        <v>2663100</v>
      </c>
      <c r="L82" s="53"/>
      <c r="M82" s="53">
        <v>5227079290439</v>
      </c>
      <c r="N82" s="53"/>
      <c r="O82" s="53">
        <v>-4822500262412</v>
      </c>
      <c r="P82" s="53"/>
      <c r="Q82" s="53">
        <f t="shared" ref="Q82:Q90" si="5">M82+O82</f>
        <v>404579028027</v>
      </c>
    </row>
    <row r="83" spans="1:17" ht="39.75" customHeight="1">
      <c r="A83" s="216" t="s">
        <v>41</v>
      </c>
      <c r="B83" s="213"/>
      <c r="C83" s="53">
        <v>200000</v>
      </c>
      <c r="D83" s="53"/>
      <c r="E83" s="53">
        <v>199891250000</v>
      </c>
      <c r="F83" s="53"/>
      <c r="G83" s="53">
        <v>-199891250000</v>
      </c>
      <c r="H83" s="53"/>
      <c r="I83" s="53">
        <f t="shared" si="4"/>
        <v>0</v>
      </c>
      <c r="J83" s="53"/>
      <c r="K83" s="53">
        <v>200000</v>
      </c>
      <c r="L83" s="53"/>
      <c r="M83" s="53">
        <v>199891250000</v>
      </c>
      <c r="N83" s="53"/>
      <c r="O83" s="53">
        <v>-199963750000</v>
      </c>
      <c r="P83" s="53"/>
      <c r="Q83" s="53">
        <f t="shared" si="5"/>
        <v>-72500000</v>
      </c>
    </row>
    <row r="84" spans="1:17" ht="39.75" customHeight="1">
      <c r="A84" s="216" t="s">
        <v>48</v>
      </c>
      <c r="B84" s="213"/>
      <c r="C84" s="53">
        <v>275100</v>
      </c>
      <c r="D84" s="53"/>
      <c r="E84" s="53">
        <v>274950414375</v>
      </c>
      <c r="F84" s="53"/>
      <c r="G84" s="53">
        <v>-274950414375</v>
      </c>
      <c r="H84" s="53"/>
      <c r="I84" s="53">
        <f t="shared" si="4"/>
        <v>0</v>
      </c>
      <c r="J84" s="53"/>
      <c r="K84" s="53">
        <v>275100</v>
      </c>
      <c r="L84" s="53"/>
      <c r="M84" s="53">
        <v>274950414375</v>
      </c>
      <c r="N84" s="53"/>
      <c r="O84" s="53">
        <v>-275108138125</v>
      </c>
      <c r="P84" s="53"/>
      <c r="Q84" s="53">
        <f t="shared" si="5"/>
        <v>-157723750</v>
      </c>
    </row>
    <row r="85" spans="1:17" ht="39.75" customHeight="1">
      <c r="A85" s="216" t="s">
        <v>60</v>
      </c>
      <c r="B85" s="213"/>
      <c r="C85" s="53">
        <v>500000</v>
      </c>
      <c r="D85" s="53"/>
      <c r="E85" s="53">
        <v>499728125000</v>
      </c>
      <c r="F85" s="53"/>
      <c r="G85" s="53">
        <v>-499728125000</v>
      </c>
      <c r="H85" s="53"/>
      <c r="I85" s="53">
        <f t="shared" si="4"/>
        <v>0</v>
      </c>
      <c r="J85" s="53"/>
      <c r="K85" s="53">
        <v>500000</v>
      </c>
      <c r="L85" s="53"/>
      <c r="M85" s="53">
        <v>499728125000</v>
      </c>
      <c r="N85" s="53"/>
      <c r="O85" s="53">
        <v>-499909375000</v>
      </c>
      <c r="P85" s="53"/>
      <c r="Q85" s="53">
        <f t="shared" si="5"/>
        <v>-181250000</v>
      </c>
    </row>
    <row r="86" spans="1:17" ht="39.75" customHeight="1">
      <c r="A86" s="216" t="s">
        <v>341</v>
      </c>
      <c r="B86" s="213"/>
      <c r="C86" s="53">
        <v>210000</v>
      </c>
      <c r="D86" s="53"/>
      <c r="E86" s="53">
        <v>209885812500</v>
      </c>
      <c r="F86" s="53"/>
      <c r="G86" s="53">
        <v>-209885812500</v>
      </c>
      <c r="H86" s="53"/>
      <c r="I86" s="53">
        <f t="shared" si="4"/>
        <v>0</v>
      </c>
      <c r="J86" s="53"/>
      <c r="K86" s="53">
        <v>210000</v>
      </c>
      <c r="L86" s="53"/>
      <c r="M86" s="53">
        <v>209885812500</v>
      </c>
      <c r="N86" s="53"/>
      <c r="O86" s="53">
        <v>-210099187500</v>
      </c>
      <c r="P86" s="53"/>
      <c r="Q86" s="53">
        <f t="shared" si="5"/>
        <v>-213375000</v>
      </c>
    </row>
    <row r="87" spans="1:17" ht="39.75" customHeight="1">
      <c r="A87" s="216" t="s">
        <v>344</v>
      </c>
      <c r="B87" s="213"/>
      <c r="C87" s="53">
        <v>290000</v>
      </c>
      <c r="D87" s="53"/>
      <c r="E87" s="53">
        <v>289842312500</v>
      </c>
      <c r="F87" s="53"/>
      <c r="G87" s="53">
        <v>-289842312500</v>
      </c>
      <c r="H87" s="53"/>
      <c r="I87" s="53">
        <f t="shared" si="4"/>
        <v>0</v>
      </c>
      <c r="J87" s="53"/>
      <c r="K87" s="53">
        <v>290000</v>
      </c>
      <c r="L87" s="53"/>
      <c r="M87" s="53">
        <v>289842312500</v>
      </c>
      <c r="N87" s="53"/>
      <c r="O87" s="53">
        <v>-290057937500</v>
      </c>
      <c r="P87" s="53"/>
      <c r="Q87" s="53">
        <f t="shared" si="5"/>
        <v>-215625000</v>
      </c>
    </row>
    <row r="88" spans="1:17" ht="39.75" customHeight="1">
      <c r="A88" s="216" t="s">
        <v>52</v>
      </c>
      <c r="B88" s="224"/>
      <c r="C88" s="53">
        <v>1097900</v>
      </c>
      <c r="D88" s="224"/>
      <c r="E88" s="53">
        <v>1097303016875</v>
      </c>
      <c r="F88" s="224"/>
      <c r="G88" s="53">
        <v>-1097303016875</v>
      </c>
      <c r="H88" s="224"/>
      <c r="I88" s="53">
        <f t="shared" si="4"/>
        <v>0</v>
      </c>
      <c r="J88" s="224"/>
      <c r="K88" s="53">
        <v>1097900</v>
      </c>
      <c r="L88" s="224"/>
      <c r="M88" s="53">
        <v>1097303016875</v>
      </c>
      <c r="N88" s="224"/>
      <c r="O88" s="53">
        <v>-1097701005625</v>
      </c>
      <c r="P88" s="224"/>
      <c r="Q88" s="53">
        <f t="shared" si="5"/>
        <v>-397988750</v>
      </c>
    </row>
    <row r="89" spans="1:17" ht="39.75" customHeight="1">
      <c r="A89" s="216" t="s">
        <v>45</v>
      </c>
      <c r="B89" s="213"/>
      <c r="C89" s="53">
        <v>1100000</v>
      </c>
      <c r="D89" s="53"/>
      <c r="E89" s="53">
        <v>1099401875000</v>
      </c>
      <c r="F89" s="53"/>
      <c r="G89" s="53">
        <v>-1099401875000</v>
      </c>
      <c r="H89" s="53"/>
      <c r="I89" s="53">
        <f t="shared" si="4"/>
        <v>0</v>
      </c>
      <c r="J89" s="53"/>
      <c r="K89" s="53">
        <v>1100000</v>
      </c>
      <c r="L89" s="53"/>
      <c r="M89" s="53">
        <v>1099401875000</v>
      </c>
      <c r="N89" s="53"/>
      <c r="O89" s="53">
        <v>-1099971436855</v>
      </c>
      <c r="P89" s="53"/>
      <c r="Q89" s="53">
        <f t="shared" si="5"/>
        <v>-569561855</v>
      </c>
    </row>
    <row r="90" spans="1:17" ht="39" customHeight="1" thickBot="1">
      <c r="A90" s="216" t="s">
        <v>63</v>
      </c>
      <c r="B90" s="213"/>
      <c r="C90" s="53">
        <v>2000000</v>
      </c>
      <c r="D90" s="53"/>
      <c r="E90" s="53">
        <v>1999275065704</v>
      </c>
      <c r="F90" s="53"/>
      <c r="G90" s="53">
        <v>-1999275065704</v>
      </c>
      <c r="H90" s="53"/>
      <c r="I90" s="53">
        <f t="shared" si="4"/>
        <v>0</v>
      </c>
      <c r="J90" s="53"/>
      <c r="K90" s="53">
        <v>2000000</v>
      </c>
      <c r="L90" s="53"/>
      <c r="M90" s="53">
        <v>1999275065704</v>
      </c>
      <c r="N90" s="53"/>
      <c r="O90" s="53">
        <v>-2000000000000</v>
      </c>
      <c r="P90" s="53"/>
      <c r="Q90" s="53">
        <f t="shared" si="5"/>
        <v>-724934296</v>
      </c>
    </row>
    <row r="91" spans="1:17" ht="39.75" customHeight="1" thickBot="1">
      <c r="A91" s="139"/>
      <c r="B91" s="224"/>
      <c r="C91" s="215">
        <f>SUM(C82:C90)</f>
        <v>8336100</v>
      </c>
      <c r="D91" s="47"/>
      <c r="E91" s="215">
        <f>SUM(E82:E90)</f>
        <v>10897357162393</v>
      </c>
      <c r="F91" s="47"/>
      <c r="G91" s="215">
        <f>SUM(G82:G90)</f>
        <v>-10812085316036</v>
      </c>
      <c r="H91" s="47"/>
      <c r="I91" s="215">
        <f>SUM(I82:I90)</f>
        <v>85271846357</v>
      </c>
      <c r="J91" s="47"/>
      <c r="K91" s="215">
        <f>SUM(K82:K90)</f>
        <v>8336100</v>
      </c>
      <c r="L91" s="47"/>
      <c r="M91" s="215">
        <f>SUM(M82:M90)</f>
        <v>10897357162393</v>
      </c>
      <c r="N91" s="47"/>
      <c r="O91" s="215">
        <f>SUM(O82:O90)</f>
        <v>-10495311093017</v>
      </c>
      <c r="P91" s="47"/>
      <c r="Q91" s="215">
        <f>SUM(Q82:Q90)</f>
        <v>402046069376</v>
      </c>
    </row>
    <row r="92" spans="1:17" ht="18.75" thickTop="1">
      <c r="A92" s="65"/>
    </row>
    <row r="93" spans="1:17" ht="22.5" hidden="1">
      <c r="C93" s="25"/>
      <c r="D93" s="25"/>
      <c r="E93" s="25"/>
      <c r="F93" s="25"/>
      <c r="G93" s="25"/>
      <c r="H93" s="25"/>
      <c r="I93" s="25">
        <v>85271846357</v>
      </c>
      <c r="J93" s="25"/>
      <c r="K93" s="25"/>
      <c r="L93" s="25"/>
      <c r="M93" s="25"/>
      <c r="N93" s="25"/>
      <c r="O93" s="25"/>
      <c r="P93" s="25"/>
      <c r="Q93" s="25">
        <v>402046069376</v>
      </c>
    </row>
    <row r="94" spans="1:17" ht="22.5" hidden="1">
      <c r="C94" s="25"/>
      <c r="D94" s="25"/>
      <c r="E94" s="25"/>
      <c r="F94" s="25"/>
      <c r="G94" s="25"/>
      <c r="H94" s="25"/>
      <c r="I94" s="25">
        <f>I93-I91</f>
        <v>0</v>
      </c>
      <c r="J94" s="25"/>
      <c r="K94" s="25"/>
      <c r="L94" s="25"/>
      <c r="M94" s="25"/>
      <c r="N94" s="25"/>
      <c r="O94" s="25"/>
      <c r="P94" s="25"/>
      <c r="Q94" s="25">
        <f>Q93-Q91</f>
        <v>0</v>
      </c>
    </row>
    <row r="97" spans="1:17" ht="22.5">
      <c r="I97" s="25"/>
      <c r="Q97" s="25"/>
    </row>
    <row r="98" spans="1:17" ht="22.5">
      <c r="I98" s="25"/>
      <c r="Q98" s="25"/>
    </row>
    <row r="99" spans="1:17" ht="22.5">
      <c r="I99" s="25"/>
      <c r="Q99" s="25"/>
    </row>
    <row r="102" spans="1:17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1:17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1:17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6" spans="1:17" ht="24.75">
      <c r="A106" s="136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</row>
    <row r="107" spans="1:17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</row>
    <row r="108" spans="1:17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</row>
    <row r="109" spans="1:17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</row>
    <row r="110" spans="1:17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</row>
  </sheetData>
  <sortState xmlns:xlrd2="http://schemas.microsoft.com/office/spreadsheetml/2017/richdata2" ref="A75:Q75">
    <sortCondition descending="1" ref="Q75"/>
  </sortState>
  <mergeCells count="25">
    <mergeCell ref="C80:I80"/>
    <mergeCell ref="K80:Q80"/>
    <mergeCell ref="A1:Q1"/>
    <mergeCell ref="A2:Q2"/>
    <mergeCell ref="A3:Q3"/>
    <mergeCell ref="C7:I7"/>
    <mergeCell ref="K7:Q7"/>
    <mergeCell ref="A5:Q5"/>
    <mergeCell ref="C6:Q6"/>
    <mergeCell ref="A67:Q67"/>
    <mergeCell ref="A68:Q68"/>
    <mergeCell ref="C72:Q72"/>
    <mergeCell ref="C73:I73"/>
    <mergeCell ref="K73:Q73"/>
    <mergeCell ref="A78:Q78"/>
    <mergeCell ref="C79:Q79"/>
    <mergeCell ref="A71:Q71"/>
    <mergeCell ref="A69:Q69"/>
    <mergeCell ref="C44:I44"/>
    <mergeCell ref="K44:Q44"/>
    <mergeCell ref="A38:Q38"/>
    <mergeCell ref="A39:Q39"/>
    <mergeCell ref="A40:Q40"/>
    <mergeCell ref="A42:Q42"/>
    <mergeCell ref="C43:Q43"/>
  </mergeCells>
  <pageMargins left="0.7" right="0.7" top="0.75" bottom="0.75" header="0.3" footer="0.3"/>
  <pageSetup paperSize="9" scale="31" orientation="landscape" horizontalDpi="4294967295" verticalDpi="4294967295" r:id="rId1"/>
  <headerFooter differentOddEven="1" differentFirst="1"/>
  <rowBreaks count="2" manualBreakCount="2">
    <brk id="37" max="17" man="1"/>
    <brk id="66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/>
  <dimension ref="A1:X482"/>
  <sheetViews>
    <sheetView rightToLeft="1" view="pageBreakPreview" zoomScale="66" zoomScaleNormal="66" zoomScaleSheetLayoutView="66" workbookViewId="0">
      <selection activeCell="K15" sqref="K15"/>
    </sheetView>
  </sheetViews>
  <sheetFormatPr defaultColWidth="9" defaultRowHeight="18"/>
  <cols>
    <col min="1" max="1" width="74" style="64" bestFit="1" customWidth="1"/>
    <col min="2" max="2" width="1.42578125" style="64" customWidth="1"/>
    <col min="3" max="3" width="29.85546875" style="64" customWidth="1"/>
    <col min="4" max="4" width="1.42578125" style="64" customWidth="1"/>
    <col min="5" max="5" width="32" style="64" customWidth="1"/>
    <col min="6" max="6" width="1.42578125" style="64" customWidth="1"/>
    <col min="7" max="7" width="31.42578125" style="64" customWidth="1"/>
    <col min="8" max="8" width="1.42578125" style="64" customWidth="1"/>
    <col min="9" max="9" width="33.7109375" style="64" bestFit="1" customWidth="1"/>
    <col min="10" max="10" width="1.42578125" style="64" customWidth="1"/>
    <col min="11" max="11" width="31.28515625" style="64" customWidth="1"/>
    <col min="12" max="12" width="1.42578125" style="64" customWidth="1"/>
    <col min="13" max="13" width="33.42578125" style="64" customWidth="1"/>
    <col min="14" max="14" width="1.42578125" style="64" customWidth="1"/>
    <col min="15" max="15" width="30.85546875" style="64" customWidth="1"/>
    <col min="16" max="16" width="1.42578125" style="64" customWidth="1"/>
    <col min="17" max="17" width="33.7109375" style="64" customWidth="1"/>
    <col min="18" max="18" width="1.42578125" style="65" customWidth="1"/>
    <col min="19" max="19" width="19.28515625" style="65" bestFit="1" customWidth="1"/>
    <col min="20" max="20" width="19.42578125" style="65" bestFit="1" customWidth="1"/>
    <col min="21" max="21" width="38.42578125" style="65" bestFit="1" customWidth="1"/>
    <col min="22" max="22" width="18.140625" style="65" bestFit="1" customWidth="1"/>
    <col min="23" max="23" width="9" style="65"/>
    <col min="24" max="24" width="29.42578125" style="65" bestFit="1" customWidth="1"/>
    <col min="25" max="16384" width="9" style="65"/>
  </cols>
  <sheetData>
    <row r="1" spans="1:17" ht="39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</row>
    <row r="2" spans="1:17" ht="39" customHeight="1">
      <c r="A2" s="200" t="s">
        <v>82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</row>
    <row r="3" spans="1:17" ht="39" customHeight="1">
      <c r="A3" s="200" t="s">
        <v>379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</row>
    <row r="4" spans="1:17" ht="39" customHeight="1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</row>
    <row r="5" spans="1:17" ht="39" customHeight="1">
      <c r="A5" s="202" t="s">
        <v>183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</row>
    <row r="6" spans="1:17" ht="39" customHeight="1">
      <c r="A6" s="143"/>
      <c r="B6" s="143"/>
      <c r="C6" s="174" t="s">
        <v>160</v>
      </c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</row>
    <row r="7" spans="1:17" ht="39" customHeight="1" thickBot="1">
      <c r="A7" s="48"/>
      <c r="B7" s="48"/>
      <c r="C7" s="170" t="s">
        <v>380</v>
      </c>
      <c r="D7" s="170"/>
      <c r="E7" s="170"/>
      <c r="F7" s="170"/>
      <c r="G7" s="170"/>
      <c r="H7" s="170"/>
      <c r="I7" s="170"/>
      <c r="J7" s="91"/>
      <c r="K7" s="191" t="s">
        <v>381</v>
      </c>
      <c r="L7" s="191"/>
      <c r="M7" s="191"/>
      <c r="N7" s="191"/>
      <c r="O7" s="191"/>
      <c r="P7" s="191"/>
      <c r="Q7" s="191"/>
    </row>
    <row r="8" spans="1:17" ht="39" customHeight="1" thickBot="1">
      <c r="A8" s="40" t="s">
        <v>83</v>
      </c>
      <c r="B8" s="24"/>
      <c r="C8" s="40" t="s">
        <v>6</v>
      </c>
      <c r="D8" s="24"/>
      <c r="E8" s="40" t="s">
        <v>8</v>
      </c>
      <c r="F8" s="24"/>
      <c r="G8" s="40" t="s">
        <v>95</v>
      </c>
      <c r="H8" s="24"/>
      <c r="I8" s="40" t="s">
        <v>96</v>
      </c>
      <c r="J8" s="24"/>
      <c r="K8" s="40" t="s">
        <v>6</v>
      </c>
      <c r="L8" s="24"/>
      <c r="M8" s="40" t="s">
        <v>8</v>
      </c>
      <c r="N8" s="24"/>
      <c r="O8" s="40" t="s">
        <v>95</v>
      </c>
      <c r="P8" s="24"/>
      <c r="Q8" s="40" t="s">
        <v>96</v>
      </c>
    </row>
    <row r="9" spans="1:17" ht="39" customHeight="1">
      <c r="A9" s="198" t="s">
        <v>18</v>
      </c>
      <c r="B9" s="24"/>
      <c r="C9" s="140">
        <v>0</v>
      </c>
      <c r="D9" s="140"/>
      <c r="E9" s="140">
        <v>0</v>
      </c>
      <c r="F9" s="140"/>
      <c r="G9" s="140">
        <v>0</v>
      </c>
      <c r="H9" s="140"/>
      <c r="I9" s="140">
        <v>0</v>
      </c>
      <c r="J9" s="140"/>
      <c r="K9" s="140">
        <v>579499754</v>
      </c>
      <c r="L9" s="140"/>
      <c r="M9" s="140">
        <v>1727021315497</v>
      </c>
      <c r="N9" s="140"/>
      <c r="O9" s="140">
        <v>-1585138242208</v>
      </c>
      <c r="P9" s="140"/>
      <c r="Q9" s="140">
        <f>M9+O9</f>
        <v>141883073289</v>
      </c>
    </row>
    <row r="10" spans="1:17" ht="39" customHeight="1">
      <c r="A10" s="198" t="s">
        <v>19</v>
      </c>
      <c r="B10" s="24"/>
      <c r="C10" s="140">
        <v>0</v>
      </c>
      <c r="D10" s="140"/>
      <c r="E10" s="140">
        <v>0</v>
      </c>
      <c r="F10" s="140"/>
      <c r="G10" s="140">
        <v>0</v>
      </c>
      <c r="H10" s="140"/>
      <c r="I10" s="140">
        <v>0</v>
      </c>
      <c r="J10" s="140"/>
      <c r="K10" s="140">
        <v>689300255</v>
      </c>
      <c r="L10" s="140"/>
      <c r="M10" s="140">
        <v>958140801002</v>
      </c>
      <c r="N10" s="140"/>
      <c r="O10" s="140">
        <v>-845478712502</v>
      </c>
      <c r="P10" s="140"/>
      <c r="Q10" s="140">
        <f>M10+O10</f>
        <v>112662088500</v>
      </c>
    </row>
    <row r="11" spans="1:17" ht="39" customHeight="1">
      <c r="A11" s="198" t="s">
        <v>26</v>
      </c>
      <c r="B11" s="24"/>
      <c r="C11" s="140">
        <v>0</v>
      </c>
      <c r="D11" s="140"/>
      <c r="E11" s="140">
        <v>0</v>
      </c>
      <c r="F11" s="140"/>
      <c r="G11" s="140">
        <v>0</v>
      </c>
      <c r="H11" s="140"/>
      <c r="I11" s="140">
        <v>0</v>
      </c>
      <c r="J11" s="140"/>
      <c r="K11" s="140">
        <v>782542132</v>
      </c>
      <c r="L11" s="140"/>
      <c r="M11" s="140">
        <v>1101212695980</v>
      </c>
      <c r="N11" s="140"/>
      <c r="O11" s="140">
        <v>-1019642532219</v>
      </c>
      <c r="P11" s="140"/>
      <c r="Q11" s="140">
        <f t="shared" ref="Q11:Q28" si="0">M11+O11</f>
        <v>81570163761</v>
      </c>
    </row>
    <row r="12" spans="1:17" ht="39" customHeight="1">
      <c r="A12" s="198" t="s">
        <v>92</v>
      </c>
      <c r="B12" s="24"/>
      <c r="C12" s="140">
        <v>0</v>
      </c>
      <c r="D12" s="140"/>
      <c r="E12" s="140">
        <v>0</v>
      </c>
      <c r="F12" s="140"/>
      <c r="G12" s="140">
        <v>0</v>
      </c>
      <c r="H12" s="140"/>
      <c r="I12" s="140">
        <v>0</v>
      </c>
      <c r="J12" s="140"/>
      <c r="K12" s="140">
        <v>75712361</v>
      </c>
      <c r="L12" s="140"/>
      <c r="M12" s="140">
        <v>465585976965</v>
      </c>
      <c r="N12" s="140"/>
      <c r="O12" s="140">
        <v>-400545115095</v>
      </c>
      <c r="P12" s="140"/>
      <c r="Q12" s="140">
        <f t="shared" si="0"/>
        <v>65040861870</v>
      </c>
    </row>
    <row r="13" spans="1:17" ht="39" customHeight="1">
      <c r="A13" s="198" t="s">
        <v>16</v>
      </c>
      <c r="B13" s="24"/>
      <c r="C13" s="140">
        <v>0</v>
      </c>
      <c r="D13" s="140"/>
      <c r="E13" s="140">
        <v>0</v>
      </c>
      <c r="F13" s="140"/>
      <c r="G13" s="140">
        <v>0</v>
      </c>
      <c r="H13" s="140"/>
      <c r="I13" s="140">
        <v>0</v>
      </c>
      <c r="J13" s="140"/>
      <c r="K13" s="140">
        <v>836972424</v>
      </c>
      <c r="L13" s="140"/>
      <c r="M13" s="140">
        <v>401144248848</v>
      </c>
      <c r="N13" s="140"/>
      <c r="O13" s="140">
        <v>-372431250236</v>
      </c>
      <c r="P13" s="140"/>
      <c r="Q13" s="140">
        <f t="shared" si="0"/>
        <v>28712998612</v>
      </c>
    </row>
    <row r="14" spans="1:17" ht="39" customHeight="1">
      <c r="A14" s="198" t="s">
        <v>15</v>
      </c>
      <c r="B14" s="24"/>
      <c r="C14" s="140">
        <v>0</v>
      </c>
      <c r="D14" s="140"/>
      <c r="E14" s="140">
        <v>0</v>
      </c>
      <c r="F14" s="140"/>
      <c r="G14" s="140">
        <v>0</v>
      </c>
      <c r="H14" s="140"/>
      <c r="I14" s="140">
        <v>0</v>
      </c>
      <c r="J14" s="140"/>
      <c r="K14" s="140">
        <v>707429560</v>
      </c>
      <c r="L14" s="140"/>
      <c r="M14" s="140">
        <v>371448096241</v>
      </c>
      <c r="N14" s="140"/>
      <c r="O14" s="140">
        <v>-346701565646</v>
      </c>
      <c r="P14" s="140"/>
      <c r="Q14" s="140">
        <f t="shared" si="0"/>
        <v>24746530595</v>
      </c>
    </row>
    <row r="15" spans="1:17" ht="39" customHeight="1">
      <c r="A15" s="198" t="s">
        <v>20</v>
      </c>
      <c r="B15" s="24"/>
      <c r="C15" s="140">
        <v>0</v>
      </c>
      <c r="D15" s="140"/>
      <c r="E15" s="140">
        <v>0</v>
      </c>
      <c r="F15" s="140"/>
      <c r="G15" s="140">
        <v>0</v>
      </c>
      <c r="H15" s="140"/>
      <c r="I15" s="140">
        <v>0</v>
      </c>
      <c r="J15" s="140"/>
      <c r="K15" s="140">
        <v>21000000</v>
      </c>
      <c r="L15" s="140"/>
      <c r="M15" s="140">
        <v>75161476089</v>
      </c>
      <c r="N15" s="140"/>
      <c r="O15" s="140">
        <v>-54232357389</v>
      </c>
      <c r="P15" s="140"/>
      <c r="Q15" s="140">
        <f t="shared" si="0"/>
        <v>20929118700</v>
      </c>
    </row>
    <row r="16" spans="1:17" ht="39" customHeight="1">
      <c r="A16" s="198" t="s">
        <v>23</v>
      </c>
      <c r="B16" s="24"/>
      <c r="C16" s="140">
        <v>0</v>
      </c>
      <c r="D16" s="140"/>
      <c r="E16" s="140">
        <v>0</v>
      </c>
      <c r="F16" s="140"/>
      <c r="G16" s="140">
        <v>0</v>
      </c>
      <c r="H16" s="140"/>
      <c r="I16" s="140">
        <v>0</v>
      </c>
      <c r="J16" s="140"/>
      <c r="K16" s="140">
        <v>767034000</v>
      </c>
      <c r="L16" s="140"/>
      <c r="M16" s="140">
        <v>417685451437</v>
      </c>
      <c r="N16" s="140"/>
      <c r="O16" s="140">
        <v>-400512805087</v>
      </c>
      <c r="P16" s="140"/>
      <c r="Q16" s="140">
        <f t="shared" si="0"/>
        <v>17172646350</v>
      </c>
    </row>
    <row r="17" spans="1:20" ht="39" customHeight="1">
      <c r="A17" s="198" t="s">
        <v>17</v>
      </c>
      <c r="B17" s="24"/>
      <c r="C17" s="140">
        <v>0</v>
      </c>
      <c r="D17" s="140"/>
      <c r="E17" s="140">
        <v>0</v>
      </c>
      <c r="F17" s="140"/>
      <c r="G17" s="140">
        <v>0</v>
      </c>
      <c r="H17" s="140"/>
      <c r="I17" s="140">
        <v>0</v>
      </c>
      <c r="J17" s="140"/>
      <c r="K17" s="140">
        <v>2655903806</v>
      </c>
      <c r="L17" s="140"/>
      <c r="M17" s="140">
        <v>1257706360593</v>
      </c>
      <c r="N17" s="140"/>
      <c r="O17" s="140">
        <v>-1246560626450</v>
      </c>
      <c r="P17" s="140"/>
      <c r="Q17" s="140">
        <f t="shared" si="0"/>
        <v>11145734143</v>
      </c>
    </row>
    <row r="18" spans="1:20" ht="39" customHeight="1">
      <c r="A18" s="198" t="s">
        <v>271</v>
      </c>
      <c r="B18" s="24"/>
      <c r="C18" s="140">
        <v>0</v>
      </c>
      <c r="D18" s="140"/>
      <c r="E18" s="140">
        <v>0</v>
      </c>
      <c r="F18" s="140"/>
      <c r="G18" s="140">
        <v>0</v>
      </c>
      <c r="H18" s="140"/>
      <c r="I18" s="140">
        <v>0</v>
      </c>
      <c r="J18" s="140"/>
      <c r="K18" s="140">
        <v>29600000</v>
      </c>
      <c r="L18" s="140"/>
      <c r="M18" s="140">
        <v>109995114688</v>
      </c>
      <c r="N18" s="140"/>
      <c r="O18" s="140">
        <v>-101920986846</v>
      </c>
      <c r="P18" s="140"/>
      <c r="Q18" s="140">
        <f t="shared" si="0"/>
        <v>8074127842</v>
      </c>
    </row>
    <row r="19" spans="1:20" ht="39" customHeight="1">
      <c r="A19" s="198" t="s">
        <v>270</v>
      </c>
      <c r="B19" s="24"/>
      <c r="C19" s="140">
        <v>0</v>
      </c>
      <c r="D19" s="140"/>
      <c r="E19" s="140">
        <v>0</v>
      </c>
      <c r="F19" s="140"/>
      <c r="G19" s="140">
        <v>0</v>
      </c>
      <c r="H19" s="140"/>
      <c r="I19" s="140">
        <v>0</v>
      </c>
      <c r="J19" s="140"/>
      <c r="K19" s="140">
        <v>2000000</v>
      </c>
      <c r="L19" s="140"/>
      <c r="M19" s="140">
        <v>45029212754</v>
      </c>
      <c r="N19" s="140"/>
      <c r="O19" s="140">
        <v>-37728644546</v>
      </c>
      <c r="P19" s="140"/>
      <c r="Q19" s="140">
        <f t="shared" si="0"/>
        <v>7300568208</v>
      </c>
    </row>
    <row r="20" spans="1:20" ht="39" customHeight="1">
      <c r="A20" s="198" t="s">
        <v>272</v>
      </c>
      <c r="B20" s="24"/>
      <c r="C20" s="140">
        <v>0</v>
      </c>
      <c r="D20" s="140"/>
      <c r="E20" s="140">
        <v>0</v>
      </c>
      <c r="F20" s="140"/>
      <c r="G20" s="140">
        <v>0</v>
      </c>
      <c r="H20" s="140"/>
      <c r="I20" s="140">
        <v>0</v>
      </c>
      <c r="J20" s="140"/>
      <c r="K20" s="140">
        <v>750000</v>
      </c>
      <c r="L20" s="140"/>
      <c r="M20" s="140">
        <v>19330660211</v>
      </c>
      <c r="N20" s="140"/>
      <c r="O20" s="140">
        <v>-12685760021</v>
      </c>
      <c r="P20" s="140"/>
      <c r="Q20" s="140">
        <f t="shared" si="0"/>
        <v>6644900190</v>
      </c>
    </row>
    <row r="21" spans="1:20" ht="39" customHeight="1">
      <c r="A21" s="198" t="s">
        <v>268</v>
      </c>
      <c r="B21" s="24"/>
      <c r="C21" s="140">
        <v>0</v>
      </c>
      <c r="D21" s="140"/>
      <c r="E21" s="140">
        <v>0</v>
      </c>
      <c r="F21" s="140"/>
      <c r="G21" s="140">
        <v>0</v>
      </c>
      <c r="H21" s="140"/>
      <c r="I21" s="140">
        <v>0</v>
      </c>
      <c r="J21" s="140"/>
      <c r="K21" s="140">
        <v>951266</v>
      </c>
      <c r="L21" s="140"/>
      <c r="M21" s="140">
        <v>79260350928</v>
      </c>
      <c r="N21" s="140"/>
      <c r="O21" s="140">
        <v>-73947816186</v>
      </c>
      <c r="P21" s="140"/>
      <c r="Q21" s="140">
        <f t="shared" si="0"/>
        <v>5312534742</v>
      </c>
    </row>
    <row r="22" spans="1:20" ht="39" customHeight="1">
      <c r="A22" s="198" t="s">
        <v>25</v>
      </c>
      <c r="B22" s="24"/>
      <c r="C22" s="140">
        <v>3182070</v>
      </c>
      <c r="D22" s="140"/>
      <c r="E22" s="140">
        <v>7110688515</v>
      </c>
      <c r="F22" s="140"/>
      <c r="G22" s="140">
        <v>-7655549729</v>
      </c>
      <c r="H22" s="140"/>
      <c r="I22" s="140">
        <f>E22+G22</f>
        <v>-544861214</v>
      </c>
      <c r="J22" s="140"/>
      <c r="K22" s="140">
        <v>3182070</v>
      </c>
      <c r="L22" s="140"/>
      <c r="M22" s="140">
        <v>7110688515</v>
      </c>
      <c r="N22" s="140"/>
      <c r="O22" s="140">
        <v>-7655549729</v>
      </c>
      <c r="P22" s="140"/>
      <c r="Q22" s="140">
        <f t="shared" si="0"/>
        <v>-544861214</v>
      </c>
    </row>
    <row r="23" spans="1:20" ht="39" customHeight="1">
      <c r="A23" s="198" t="s">
        <v>339</v>
      </c>
      <c r="B23" s="24"/>
      <c r="C23" s="140">
        <v>750000</v>
      </c>
      <c r="D23" s="140"/>
      <c r="E23" s="140">
        <v>7091505826</v>
      </c>
      <c r="F23" s="140"/>
      <c r="G23" s="140">
        <v>-6123048224</v>
      </c>
      <c r="H23" s="140"/>
      <c r="I23" s="140">
        <f>E23+G23</f>
        <v>968457602</v>
      </c>
      <c r="J23" s="140"/>
      <c r="K23" s="140">
        <v>750000</v>
      </c>
      <c r="L23" s="140"/>
      <c r="M23" s="140">
        <v>7091505826</v>
      </c>
      <c r="N23" s="140"/>
      <c r="O23" s="140">
        <v>-6123048224</v>
      </c>
      <c r="P23" s="140"/>
      <c r="Q23" s="140">
        <f t="shared" si="0"/>
        <v>968457602</v>
      </c>
    </row>
    <row r="24" spans="1:20" ht="39" customHeight="1">
      <c r="A24" s="198" t="s">
        <v>218</v>
      </c>
      <c r="B24" s="24"/>
      <c r="C24" s="140">
        <v>0</v>
      </c>
      <c r="D24" s="140"/>
      <c r="E24" s="140">
        <v>0</v>
      </c>
      <c r="F24" s="140"/>
      <c r="G24" s="140">
        <v>0</v>
      </c>
      <c r="H24" s="140"/>
      <c r="I24" s="140">
        <v>0</v>
      </c>
      <c r="J24" s="140"/>
      <c r="K24" s="140">
        <v>562500</v>
      </c>
      <c r="L24" s="140"/>
      <c r="M24" s="140">
        <v>5926650432</v>
      </c>
      <c r="N24" s="140"/>
      <c r="O24" s="140">
        <v>-5031622182</v>
      </c>
      <c r="P24" s="140"/>
      <c r="Q24" s="140">
        <f t="shared" si="0"/>
        <v>895028250</v>
      </c>
    </row>
    <row r="25" spans="1:20" ht="39" customHeight="1">
      <c r="A25" s="198" t="s">
        <v>27</v>
      </c>
      <c r="B25" s="24"/>
      <c r="C25" s="140">
        <v>0</v>
      </c>
      <c r="D25" s="140"/>
      <c r="E25" s="140">
        <v>0</v>
      </c>
      <c r="F25" s="140"/>
      <c r="G25" s="140">
        <v>0</v>
      </c>
      <c r="H25" s="140"/>
      <c r="I25" s="140">
        <v>0</v>
      </c>
      <c r="J25" s="140"/>
      <c r="K25" s="140">
        <v>2047373</v>
      </c>
      <c r="L25" s="140"/>
      <c r="M25" s="140">
        <v>5631447794</v>
      </c>
      <c r="N25" s="140"/>
      <c r="O25" s="140">
        <v>-4856870084</v>
      </c>
      <c r="P25" s="140"/>
      <c r="Q25" s="140">
        <f t="shared" si="0"/>
        <v>774577710</v>
      </c>
    </row>
    <row r="26" spans="1:20" ht="39" customHeight="1">
      <c r="A26" s="198" t="s">
        <v>29</v>
      </c>
      <c r="B26" s="24"/>
      <c r="C26" s="140">
        <v>0</v>
      </c>
      <c r="D26" s="140"/>
      <c r="E26" s="140">
        <v>0</v>
      </c>
      <c r="F26" s="140"/>
      <c r="G26" s="140">
        <v>0</v>
      </c>
      <c r="H26" s="140"/>
      <c r="I26" s="140">
        <v>0</v>
      </c>
      <c r="J26" s="140"/>
      <c r="K26" s="140">
        <v>100000</v>
      </c>
      <c r="L26" s="140"/>
      <c r="M26" s="140">
        <v>3505202638</v>
      </c>
      <c r="N26" s="140"/>
      <c r="O26" s="140">
        <v>-2974724738</v>
      </c>
      <c r="P26" s="140"/>
      <c r="Q26" s="140">
        <f t="shared" si="0"/>
        <v>530477900</v>
      </c>
    </row>
    <row r="27" spans="1:20" ht="39" customHeight="1">
      <c r="A27" s="198" t="s">
        <v>24</v>
      </c>
      <c r="B27" s="24"/>
      <c r="C27" s="140">
        <v>0</v>
      </c>
      <c r="D27" s="140"/>
      <c r="E27" s="140">
        <v>0</v>
      </c>
      <c r="F27" s="140"/>
      <c r="G27" s="140">
        <v>0</v>
      </c>
      <c r="H27" s="140"/>
      <c r="I27" s="140">
        <f>E27+G27</f>
        <v>0</v>
      </c>
      <c r="J27" s="140"/>
      <c r="K27" s="140">
        <v>8754181</v>
      </c>
      <c r="L27" s="140"/>
      <c r="M27" s="140">
        <v>13084182759</v>
      </c>
      <c r="N27" s="140"/>
      <c r="O27" s="140">
        <v>-13525553401</v>
      </c>
      <c r="P27" s="140"/>
      <c r="Q27" s="140">
        <f t="shared" si="0"/>
        <v>-441370642</v>
      </c>
    </row>
    <row r="28" spans="1:20" ht="39" customHeight="1">
      <c r="A28" s="198" t="s">
        <v>22</v>
      </c>
      <c r="B28" s="24"/>
      <c r="C28" s="140">
        <v>0</v>
      </c>
      <c r="D28" s="140"/>
      <c r="E28" s="140">
        <v>0</v>
      </c>
      <c r="F28" s="140"/>
      <c r="G28" s="140">
        <v>0</v>
      </c>
      <c r="H28" s="140"/>
      <c r="I28" s="140">
        <f>E28+G28</f>
        <v>0</v>
      </c>
      <c r="J28" s="140"/>
      <c r="K28" s="140">
        <v>707213000</v>
      </c>
      <c r="L28" s="140"/>
      <c r="M28" s="140">
        <v>219656252222</v>
      </c>
      <c r="N28" s="140"/>
      <c r="O28" s="140">
        <v>-224258303503</v>
      </c>
      <c r="P28" s="140"/>
      <c r="Q28" s="140">
        <f t="shared" si="0"/>
        <v>-4602051281</v>
      </c>
    </row>
    <row r="29" spans="1:20" ht="39" customHeight="1" thickBot="1">
      <c r="A29" s="198" t="s">
        <v>21</v>
      </c>
      <c r="B29" s="24"/>
      <c r="C29" s="140">
        <v>0</v>
      </c>
      <c r="D29" s="140"/>
      <c r="E29" s="140">
        <v>0</v>
      </c>
      <c r="F29" s="140"/>
      <c r="G29" s="140">
        <v>0</v>
      </c>
      <c r="H29" s="140"/>
      <c r="I29" s="140">
        <f>E29+G29</f>
        <v>0</v>
      </c>
      <c r="J29" s="140"/>
      <c r="K29" s="140">
        <v>493353183</v>
      </c>
      <c r="L29" s="140"/>
      <c r="M29" s="140">
        <v>214033736494</v>
      </c>
      <c r="N29" s="140"/>
      <c r="O29" s="140">
        <v>-229573191306</v>
      </c>
      <c r="P29" s="140"/>
      <c r="Q29" s="140">
        <f>M29+O29</f>
        <v>-15539454812</v>
      </c>
    </row>
    <row r="30" spans="1:20" ht="39.75" customHeight="1" thickBot="1">
      <c r="A30" s="198"/>
      <c r="B30" s="198"/>
      <c r="C30" s="199">
        <f>SUM(C9:C29)</f>
        <v>3932070</v>
      </c>
      <c r="D30" s="24"/>
      <c r="E30" s="199">
        <f>SUM(E9:E29)</f>
        <v>14202194341</v>
      </c>
      <c r="F30" s="24"/>
      <c r="G30" s="199">
        <f>SUM(G9:G29)</f>
        <v>-13778597953</v>
      </c>
      <c r="H30" s="24"/>
      <c r="I30" s="199">
        <f>SUM(I9:I29)</f>
        <v>423596388</v>
      </c>
      <c r="J30" s="24"/>
      <c r="K30" s="199">
        <f>SUM(K9:K29)</f>
        <v>8364657865</v>
      </c>
      <c r="L30" s="24"/>
      <c r="M30" s="199">
        <f>SUM(M9:M29)</f>
        <v>7504761427913</v>
      </c>
      <c r="N30" s="24"/>
      <c r="O30" s="199">
        <f>SUM(O9:O29)</f>
        <v>-6991525277598</v>
      </c>
      <c r="P30" s="24"/>
      <c r="Q30" s="199">
        <f>SUM(Q9:Q29)</f>
        <v>513236150315</v>
      </c>
      <c r="S30" s="65">
        <v>534363888264</v>
      </c>
      <c r="T30" s="65">
        <v>968457602</v>
      </c>
    </row>
    <row r="31" spans="1:20" ht="39.75" customHeight="1" thickTop="1">
      <c r="A31" s="27"/>
      <c r="B31" s="27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S31" s="65">
        <v>-21127737949</v>
      </c>
      <c r="T31" s="65">
        <v>-544861214</v>
      </c>
    </row>
    <row r="32" spans="1:20" ht="39.75" customHeight="1">
      <c r="A32" s="200" t="s">
        <v>0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S32" s="65">
        <f>S30+S31</f>
        <v>513236150315</v>
      </c>
      <c r="T32" s="65">
        <f>SUM(T30:T31)</f>
        <v>423596388</v>
      </c>
    </row>
    <row r="33" spans="1:20" ht="39.75" customHeight="1">
      <c r="A33" s="200" t="s">
        <v>82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S33" s="65">
        <f>S32-Q30</f>
        <v>0</v>
      </c>
      <c r="T33" s="65">
        <f>T32-I30</f>
        <v>0</v>
      </c>
    </row>
    <row r="34" spans="1:20" ht="39.75" customHeight="1">
      <c r="A34" s="200" t="s">
        <v>379</v>
      </c>
      <c r="B34" s="200"/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</row>
    <row r="35" spans="1:20" ht="39.75" customHeight="1">
      <c r="A35" s="227"/>
      <c r="B35" s="227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</row>
    <row r="36" spans="1:20" ht="38.25" customHeight="1">
      <c r="A36" s="202" t="s">
        <v>185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</row>
    <row r="37" spans="1:20" ht="38.25" customHeight="1">
      <c r="A37" s="143"/>
      <c r="B37" s="143"/>
      <c r="C37" s="174" t="s">
        <v>160</v>
      </c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</row>
    <row r="38" spans="1:20" ht="38.25" customHeight="1" thickBot="1">
      <c r="A38" s="48"/>
      <c r="B38" s="48"/>
      <c r="C38" s="170" t="s">
        <v>380</v>
      </c>
      <c r="D38" s="170"/>
      <c r="E38" s="170"/>
      <c r="F38" s="170"/>
      <c r="G38" s="170"/>
      <c r="H38" s="170"/>
      <c r="I38" s="170"/>
      <c r="J38" s="91"/>
      <c r="K38" s="191" t="s">
        <v>381</v>
      </c>
      <c r="L38" s="191"/>
      <c r="M38" s="191"/>
      <c r="N38" s="191"/>
      <c r="O38" s="191"/>
      <c r="P38" s="191"/>
      <c r="Q38" s="191"/>
    </row>
    <row r="39" spans="1:20" ht="38.25" customHeight="1" thickBot="1">
      <c r="A39" s="40" t="s">
        <v>83</v>
      </c>
      <c r="B39" s="24"/>
      <c r="C39" s="40" t="s">
        <v>6</v>
      </c>
      <c r="D39" s="24"/>
      <c r="E39" s="40" t="s">
        <v>8</v>
      </c>
      <c r="F39" s="24"/>
      <c r="G39" s="40" t="s">
        <v>95</v>
      </c>
      <c r="H39" s="24"/>
      <c r="I39" s="40" t="s">
        <v>96</v>
      </c>
      <c r="J39" s="24"/>
      <c r="K39" s="40" t="s">
        <v>6</v>
      </c>
      <c r="L39" s="24"/>
      <c r="M39" s="40" t="s">
        <v>8</v>
      </c>
      <c r="N39" s="24"/>
      <c r="O39" s="40" t="s">
        <v>95</v>
      </c>
      <c r="P39" s="24"/>
      <c r="Q39" s="40" t="s">
        <v>96</v>
      </c>
    </row>
    <row r="40" spans="1:20" ht="38.25" customHeight="1">
      <c r="A40" s="198" t="s">
        <v>253</v>
      </c>
      <c r="B40" s="198"/>
      <c r="C40" s="140">
        <v>0</v>
      </c>
      <c r="D40" s="140"/>
      <c r="E40" s="140">
        <v>0</v>
      </c>
      <c r="F40" s="140"/>
      <c r="G40" s="140">
        <v>0</v>
      </c>
      <c r="H40" s="140"/>
      <c r="I40" s="140">
        <v>0</v>
      </c>
      <c r="J40" s="140"/>
      <c r="K40" s="140">
        <v>0</v>
      </c>
      <c r="L40" s="140"/>
      <c r="M40" s="140">
        <v>0</v>
      </c>
      <c r="N40" s="140"/>
      <c r="O40" s="140">
        <v>41976339354</v>
      </c>
      <c r="P40" s="140"/>
      <c r="Q40" s="140">
        <v>42918548819</v>
      </c>
    </row>
    <row r="41" spans="1:20" ht="38.25" customHeight="1">
      <c r="A41" s="198" t="s">
        <v>141</v>
      </c>
      <c r="B41" s="198"/>
      <c r="C41" s="140">
        <v>0</v>
      </c>
      <c r="D41" s="140"/>
      <c r="E41" s="140">
        <v>0</v>
      </c>
      <c r="F41" s="140"/>
      <c r="G41" s="140">
        <v>0</v>
      </c>
      <c r="H41" s="140"/>
      <c r="I41" s="140">
        <v>0</v>
      </c>
      <c r="J41" s="140"/>
      <c r="K41" s="140">
        <v>923299000</v>
      </c>
      <c r="L41" s="140"/>
      <c r="M41" s="140">
        <v>408872265750</v>
      </c>
      <c r="N41" s="140"/>
      <c r="O41" s="140">
        <v>-437506645667</v>
      </c>
      <c r="P41" s="140"/>
      <c r="Q41" s="140">
        <v>28634379917</v>
      </c>
    </row>
    <row r="42" spans="1:20" ht="38.25" customHeight="1">
      <c r="A42" s="198" t="s">
        <v>234</v>
      </c>
      <c r="B42" s="198"/>
      <c r="C42" s="140">
        <v>0</v>
      </c>
      <c r="D42" s="140"/>
      <c r="E42" s="140">
        <v>0</v>
      </c>
      <c r="F42" s="140"/>
      <c r="G42" s="140">
        <v>0</v>
      </c>
      <c r="H42" s="140"/>
      <c r="I42" s="140">
        <v>0</v>
      </c>
      <c r="J42" s="140"/>
      <c r="K42" s="140">
        <v>0</v>
      </c>
      <c r="L42" s="140"/>
      <c r="M42" s="140">
        <v>0</v>
      </c>
      <c r="N42" s="140"/>
      <c r="O42" s="140">
        <v>18295946720</v>
      </c>
      <c r="P42" s="140"/>
      <c r="Q42" s="140">
        <v>19783484798</v>
      </c>
    </row>
    <row r="43" spans="1:20" ht="38.25" customHeight="1">
      <c r="A43" s="198" t="s">
        <v>236</v>
      </c>
      <c r="B43" s="198"/>
      <c r="C43" s="140">
        <v>0</v>
      </c>
      <c r="D43" s="140"/>
      <c r="E43" s="140">
        <v>0</v>
      </c>
      <c r="F43" s="140"/>
      <c r="G43" s="140">
        <v>0</v>
      </c>
      <c r="H43" s="140"/>
      <c r="I43" s="140">
        <v>0</v>
      </c>
      <c r="J43" s="140"/>
      <c r="K43" s="140">
        <v>0</v>
      </c>
      <c r="L43" s="140"/>
      <c r="M43" s="140">
        <v>0</v>
      </c>
      <c r="N43" s="140"/>
      <c r="O43" s="140">
        <v>17591091795</v>
      </c>
      <c r="P43" s="140"/>
      <c r="Q43" s="140">
        <v>18783480386</v>
      </c>
    </row>
    <row r="44" spans="1:20" ht="38.25" customHeight="1">
      <c r="A44" s="198" t="s">
        <v>125</v>
      </c>
      <c r="B44" s="198"/>
      <c r="C44" s="140">
        <v>0</v>
      </c>
      <c r="D44" s="140"/>
      <c r="E44" s="140">
        <v>0</v>
      </c>
      <c r="F44" s="140"/>
      <c r="G44" s="140">
        <v>0</v>
      </c>
      <c r="H44" s="140"/>
      <c r="I44" s="140">
        <v>0</v>
      </c>
      <c r="J44" s="140"/>
      <c r="K44" s="140">
        <v>433394000</v>
      </c>
      <c r="L44" s="140"/>
      <c r="M44" s="140">
        <v>156398970213</v>
      </c>
      <c r="N44" s="140"/>
      <c r="O44" s="140">
        <v>-170437245605</v>
      </c>
      <c r="P44" s="140"/>
      <c r="Q44" s="140">
        <v>14038275392</v>
      </c>
    </row>
    <row r="45" spans="1:20" ht="38.25" customHeight="1">
      <c r="A45" s="198" t="s">
        <v>303</v>
      </c>
      <c r="B45" s="198"/>
      <c r="C45" s="140">
        <v>0</v>
      </c>
      <c r="D45" s="140"/>
      <c r="E45" s="140">
        <v>0</v>
      </c>
      <c r="F45" s="140"/>
      <c r="G45" s="140">
        <v>0</v>
      </c>
      <c r="H45" s="140"/>
      <c r="I45" s="140">
        <v>0</v>
      </c>
      <c r="J45" s="140"/>
      <c r="K45" s="140">
        <v>0</v>
      </c>
      <c r="L45" s="140"/>
      <c r="M45" s="140">
        <v>0</v>
      </c>
      <c r="N45" s="140"/>
      <c r="O45" s="140">
        <v>11688392777</v>
      </c>
      <c r="P45" s="140"/>
      <c r="Q45" s="140">
        <v>11698047213</v>
      </c>
    </row>
    <row r="46" spans="1:20" ht="38.25" customHeight="1">
      <c r="A46" s="198" t="s">
        <v>131</v>
      </c>
      <c r="B46" s="198"/>
      <c r="C46" s="140">
        <v>0</v>
      </c>
      <c r="D46" s="140"/>
      <c r="E46" s="140">
        <v>0</v>
      </c>
      <c r="F46" s="140"/>
      <c r="G46" s="140">
        <v>0</v>
      </c>
      <c r="H46" s="140"/>
      <c r="I46" s="140">
        <v>0</v>
      </c>
      <c r="J46" s="140"/>
      <c r="K46" s="140">
        <v>342478000</v>
      </c>
      <c r="L46" s="140"/>
      <c r="M46" s="140">
        <v>129420948150</v>
      </c>
      <c r="N46" s="140"/>
      <c r="O46" s="140">
        <v>-140403152354</v>
      </c>
      <c r="P46" s="140"/>
      <c r="Q46" s="140">
        <v>10982204204</v>
      </c>
    </row>
    <row r="47" spans="1:20" ht="38.25" customHeight="1">
      <c r="A47" s="198" t="s">
        <v>250</v>
      </c>
      <c r="B47" s="198"/>
      <c r="C47" s="140">
        <v>0</v>
      </c>
      <c r="D47" s="140"/>
      <c r="E47" s="140">
        <v>0</v>
      </c>
      <c r="F47" s="140"/>
      <c r="G47" s="140">
        <v>0</v>
      </c>
      <c r="H47" s="140"/>
      <c r="I47" s="140">
        <v>0</v>
      </c>
      <c r="J47" s="140"/>
      <c r="K47" s="140">
        <v>0</v>
      </c>
      <c r="L47" s="140"/>
      <c r="M47" s="140">
        <v>0</v>
      </c>
      <c r="N47" s="140"/>
      <c r="O47" s="140">
        <v>10065443506</v>
      </c>
      <c r="P47" s="140"/>
      <c r="Q47" s="140">
        <v>10076101061</v>
      </c>
    </row>
    <row r="48" spans="1:20" ht="38.25" customHeight="1">
      <c r="A48" s="198" t="s">
        <v>239</v>
      </c>
      <c r="B48" s="198"/>
      <c r="C48" s="140">
        <v>0</v>
      </c>
      <c r="D48" s="140"/>
      <c r="E48" s="140">
        <v>0</v>
      </c>
      <c r="F48" s="140"/>
      <c r="G48" s="140">
        <v>0</v>
      </c>
      <c r="H48" s="140"/>
      <c r="I48" s="140">
        <v>0</v>
      </c>
      <c r="J48" s="140"/>
      <c r="K48" s="140">
        <v>0</v>
      </c>
      <c r="L48" s="140"/>
      <c r="M48" s="140">
        <v>0</v>
      </c>
      <c r="N48" s="140"/>
      <c r="O48" s="140">
        <v>10065439913</v>
      </c>
      <c r="P48" s="140"/>
      <c r="Q48" s="140">
        <v>14368964389</v>
      </c>
    </row>
    <row r="49" spans="1:17" ht="38.25" customHeight="1">
      <c r="A49" s="198" t="s">
        <v>132</v>
      </c>
      <c r="B49" s="198"/>
      <c r="C49" s="140">
        <v>0</v>
      </c>
      <c r="D49" s="140"/>
      <c r="E49" s="140">
        <v>0</v>
      </c>
      <c r="F49" s="140"/>
      <c r="G49" s="140">
        <v>0</v>
      </c>
      <c r="H49" s="140"/>
      <c r="I49" s="140">
        <v>0</v>
      </c>
      <c r="J49" s="140"/>
      <c r="K49" s="140">
        <v>379078000</v>
      </c>
      <c r="L49" s="140"/>
      <c r="M49" s="140">
        <v>187962489000</v>
      </c>
      <c r="N49" s="140"/>
      <c r="O49" s="140">
        <v>-198232890054</v>
      </c>
      <c r="P49" s="140"/>
      <c r="Q49" s="140">
        <v>10270401054</v>
      </c>
    </row>
    <row r="50" spans="1:17" ht="38.25" customHeight="1">
      <c r="A50" s="198" t="s">
        <v>110</v>
      </c>
      <c r="B50" s="198"/>
      <c r="C50" s="140">
        <v>0</v>
      </c>
      <c r="D50" s="140"/>
      <c r="E50" s="140">
        <v>0</v>
      </c>
      <c r="F50" s="140"/>
      <c r="G50" s="140">
        <v>0</v>
      </c>
      <c r="H50" s="140"/>
      <c r="I50" s="140">
        <v>0</v>
      </c>
      <c r="J50" s="140"/>
      <c r="K50" s="140">
        <v>76952000</v>
      </c>
      <c r="L50" s="140"/>
      <c r="M50" s="140">
        <v>88658596598</v>
      </c>
      <c r="N50" s="140"/>
      <c r="O50" s="140">
        <v>-98212513357</v>
      </c>
      <c r="P50" s="140"/>
      <c r="Q50" s="140">
        <v>9553916759</v>
      </c>
    </row>
    <row r="51" spans="1:17" ht="38.25" customHeight="1">
      <c r="A51" s="198" t="s">
        <v>133</v>
      </c>
      <c r="B51" s="198"/>
      <c r="C51" s="140">
        <v>0</v>
      </c>
      <c r="D51" s="140"/>
      <c r="E51" s="140">
        <v>0</v>
      </c>
      <c r="F51" s="140"/>
      <c r="G51" s="140">
        <v>0</v>
      </c>
      <c r="H51" s="140"/>
      <c r="I51" s="140">
        <v>0</v>
      </c>
      <c r="J51" s="140"/>
      <c r="K51" s="140">
        <v>218180000</v>
      </c>
      <c r="L51" s="140"/>
      <c r="M51" s="140">
        <v>158309741910</v>
      </c>
      <c r="N51" s="140"/>
      <c r="O51" s="140">
        <v>-168193190749</v>
      </c>
      <c r="P51" s="140"/>
      <c r="Q51" s="140">
        <v>9883448839</v>
      </c>
    </row>
    <row r="52" spans="1:17" ht="38.25" customHeight="1">
      <c r="A52" s="198" t="s">
        <v>241</v>
      </c>
      <c r="B52" s="198"/>
      <c r="C52" s="140">
        <v>0</v>
      </c>
      <c r="D52" s="140"/>
      <c r="E52" s="140">
        <v>0</v>
      </c>
      <c r="F52" s="140"/>
      <c r="G52" s="140">
        <v>0</v>
      </c>
      <c r="H52" s="140"/>
      <c r="I52" s="140">
        <v>0</v>
      </c>
      <c r="J52" s="140"/>
      <c r="K52" s="140">
        <v>0</v>
      </c>
      <c r="L52" s="140"/>
      <c r="M52" s="140">
        <v>0</v>
      </c>
      <c r="N52" s="140"/>
      <c r="O52" s="140">
        <v>8627855465</v>
      </c>
      <c r="P52" s="140"/>
      <c r="Q52" s="140">
        <v>8909089265</v>
      </c>
    </row>
    <row r="53" spans="1:17" ht="38.25" customHeight="1">
      <c r="A53" s="198" t="s">
        <v>235</v>
      </c>
      <c r="B53" s="198"/>
      <c r="C53" s="140">
        <v>0</v>
      </c>
      <c r="D53" s="140"/>
      <c r="E53" s="140">
        <v>0</v>
      </c>
      <c r="F53" s="140"/>
      <c r="G53" s="140">
        <v>0</v>
      </c>
      <c r="H53" s="140"/>
      <c r="I53" s="140">
        <v>0</v>
      </c>
      <c r="J53" s="140"/>
      <c r="K53" s="140">
        <v>0</v>
      </c>
      <c r="L53" s="140"/>
      <c r="M53" s="140">
        <v>0</v>
      </c>
      <c r="N53" s="140"/>
      <c r="O53" s="140">
        <v>8602668951</v>
      </c>
      <c r="P53" s="140"/>
      <c r="Q53" s="140">
        <v>9105627184</v>
      </c>
    </row>
    <row r="54" spans="1:17" ht="38.25" customHeight="1">
      <c r="A54" s="198" t="s">
        <v>255</v>
      </c>
      <c r="B54" s="198"/>
      <c r="C54" s="140">
        <v>0</v>
      </c>
      <c r="D54" s="140"/>
      <c r="E54" s="140">
        <v>0</v>
      </c>
      <c r="F54" s="140"/>
      <c r="G54" s="140">
        <v>0</v>
      </c>
      <c r="H54" s="140"/>
      <c r="I54" s="140">
        <v>0</v>
      </c>
      <c r="J54" s="140"/>
      <c r="K54" s="140">
        <v>1000000</v>
      </c>
      <c r="L54" s="140"/>
      <c r="M54" s="140">
        <v>8000498783</v>
      </c>
      <c r="N54" s="140"/>
      <c r="O54" s="140">
        <v>-16524592260</v>
      </c>
      <c r="P54" s="140"/>
      <c r="Q54" s="140">
        <v>8524093477</v>
      </c>
    </row>
    <row r="55" spans="1:17" ht="38.25" customHeight="1">
      <c r="A55" s="198" t="s">
        <v>126</v>
      </c>
      <c r="B55" s="198"/>
      <c r="C55" s="140">
        <v>0</v>
      </c>
      <c r="D55" s="140"/>
      <c r="E55" s="140">
        <v>0</v>
      </c>
      <c r="F55" s="140"/>
      <c r="G55" s="140">
        <v>0</v>
      </c>
      <c r="H55" s="140"/>
      <c r="I55" s="140">
        <v>0</v>
      </c>
      <c r="J55" s="140"/>
      <c r="K55" s="140">
        <v>201020000</v>
      </c>
      <c r="L55" s="140"/>
      <c r="M55" s="140">
        <v>132144941340</v>
      </c>
      <c r="N55" s="140"/>
      <c r="O55" s="140">
        <v>-141043260298</v>
      </c>
      <c r="P55" s="140"/>
      <c r="Q55" s="140">
        <v>8898318958</v>
      </c>
    </row>
    <row r="56" spans="1:17" ht="38.25" customHeight="1">
      <c r="A56" s="198" t="s">
        <v>240</v>
      </c>
      <c r="B56" s="198"/>
      <c r="C56" s="140">
        <v>0</v>
      </c>
      <c r="D56" s="140"/>
      <c r="E56" s="140">
        <v>0</v>
      </c>
      <c r="F56" s="140"/>
      <c r="G56" s="140">
        <v>0</v>
      </c>
      <c r="H56" s="140"/>
      <c r="I56" s="140">
        <v>0</v>
      </c>
      <c r="J56" s="140"/>
      <c r="K56" s="140">
        <v>0</v>
      </c>
      <c r="L56" s="140"/>
      <c r="M56" s="140">
        <v>0</v>
      </c>
      <c r="N56" s="140"/>
      <c r="O56" s="140">
        <v>6422158949</v>
      </c>
      <c r="P56" s="140"/>
      <c r="Q56" s="140">
        <v>6645042672</v>
      </c>
    </row>
    <row r="57" spans="1:17" ht="38.25" customHeight="1" thickBot="1">
      <c r="A57" s="198" t="s">
        <v>148</v>
      </c>
      <c r="B57" s="198"/>
      <c r="C57" s="141">
        <v>0</v>
      </c>
      <c r="D57" s="140"/>
      <c r="E57" s="141">
        <v>0</v>
      </c>
      <c r="F57" s="140"/>
      <c r="G57" s="141">
        <v>0</v>
      </c>
      <c r="H57" s="140"/>
      <c r="I57" s="141">
        <v>0</v>
      </c>
      <c r="J57" s="140"/>
      <c r="K57" s="141">
        <v>41001000</v>
      </c>
      <c r="L57" s="140"/>
      <c r="M57" s="141">
        <v>85058766948</v>
      </c>
      <c r="N57" s="140"/>
      <c r="O57" s="141">
        <v>-91862822864</v>
      </c>
      <c r="P57" s="140"/>
      <c r="Q57" s="141">
        <v>6804055916</v>
      </c>
    </row>
    <row r="58" spans="1:17" ht="38.25" customHeight="1" thickBot="1">
      <c r="A58" s="90" t="s">
        <v>196</v>
      </c>
      <c r="B58" s="90"/>
      <c r="C58" s="40">
        <f>SUM(C40:C57)</f>
        <v>0</v>
      </c>
      <c r="D58" s="24"/>
      <c r="E58" s="40">
        <f>SUM(E40:E57)</f>
        <v>0</v>
      </c>
      <c r="F58" s="24"/>
      <c r="G58" s="40">
        <f>SUM(G40:G57)</f>
        <v>0</v>
      </c>
      <c r="H58" s="24"/>
      <c r="I58" s="40">
        <f>SUM(I40:I57)</f>
        <v>0</v>
      </c>
      <c r="J58" s="24"/>
      <c r="K58" s="40">
        <f>SUM(K40:K57)</f>
        <v>2616402000</v>
      </c>
      <c r="L58" s="24"/>
      <c r="M58" s="40">
        <f>SUM(M40:M57)</f>
        <v>1354827218692</v>
      </c>
      <c r="N58" s="24"/>
      <c r="O58" s="40">
        <f>SUM(O40:O57)</f>
        <v>-1329080975778</v>
      </c>
      <c r="P58" s="24"/>
      <c r="Q58" s="40">
        <f>SUM(Q40:Q57)</f>
        <v>249877480303</v>
      </c>
    </row>
    <row r="59" spans="1:17" ht="38.25" customHeight="1">
      <c r="A59" s="27"/>
      <c r="B59" s="27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1:17" ht="38.25" customHeight="1">
      <c r="A60" s="200" t="s">
        <v>0</v>
      </c>
      <c r="B60" s="200"/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</row>
    <row r="61" spans="1:17" ht="38.25" customHeight="1">
      <c r="A61" s="200" t="s">
        <v>82</v>
      </c>
      <c r="B61" s="200"/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</row>
    <row r="62" spans="1:17" ht="38.25" customHeight="1">
      <c r="A62" s="200" t="s">
        <v>379</v>
      </c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</row>
    <row r="63" spans="1:17" ht="38.25" customHeight="1">
      <c r="A63" s="227"/>
      <c r="B63" s="227"/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</row>
    <row r="64" spans="1:17" ht="38.25" customHeight="1">
      <c r="A64" s="202" t="s">
        <v>323</v>
      </c>
      <c r="B64" s="202"/>
      <c r="C64" s="202"/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</row>
    <row r="65" spans="1:17" ht="38.25" customHeight="1">
      <c r="A65" s="143"/>
      <c r="B65" s="143"/>
      <c r="C65" s="174" t="s">
        <v>160</v>
      </c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</row>
    <row r="66" spans="1:17" ht="38.25" customHeight="1" thickBot="1">
      <c r="A66" s="48"/>
      <c r="B66" s="48"/>
      <c r="C66" s="170" t="s">
        <v>380</v>
      </c>
      <c r="D66" s="170"/>
      <c r="E66" s="170"/>
      <c r="F66" s="170"/>
      <c r="G66" s="170"/>
      <c r="H66" s="170"/>
      <c r="I66" s="170"/>
      <c r="J66" s="91"/>
      <c r="K66" s="191" t="s">
        <v>381</v>
      </c>
      <c r="L66" s="191"/>
      <c r="M66" s="191"/>
      <c r="N66" s="191"/>
      <c r="O66" s="191"/>
      <c r="P66" s="191"/>
      <c r="Q66" s="191"/>
    </row>
    <row r="67" spans="1:17" ht="38.25" customHeight="1" thickBot="1">
      <c r="A67" s="40" t="s">
        <v>83</v>
      </c>
      <c r="B67" s="24"/>
      <c r="C67" s="40" t="s">
        <v>6</v>
      </c>
      <c r="D67" s="24"/>
      <c r="E67" s="40" t="s">
        <v>8</v>
      </c>
      <c r="F67" s="24"/>
      <c r="G67" s="40" t="s">
        <v>95</v>
      </c>
      <c r="H67" s="24"/>
      <c r="I67" s="40" t="s">
        <v>96</v>
      </c>
      <c r="J67" s="24"/>
      <c r="K67" s="40" t="s">
        <v>6</v>
      </c>
      <c r="L67" s="24"/>
      <c r="M67" s="40" t="s">
        <v>8</v>
      </c>
      <c r="N67" s="24"/>
      <c r="O67" s="40" t="s">
        <v>95</v>
      </c>
      <c r="P67" s="24"/>
      <c r="Q67" s="40" t="s">
        <v>96</v>
      </c>
    </row>
    <row r="68" spans="1:17" ht="38.25" customHeight="1">
      <c r="A68" s="90" t="s">
        <v>197</v>
      </c>
      <c r="B68" s="90"/>
      <c r="C68" s="24">
        <f>C58</f>
        <v>0</v>
      </c>
      <c r="D68" s="24"/>
      <c r="E68" s="24">
        <f>E58</f>
        <v>0</v>
      </c>
      <c r="F68" s="24"/>
      <c r="G68" s="24">
        <f>G58</f>
        <v>0</v>
      </c>
      <c r="H68" s="24"/>
      <c r="I68" s="24">
        <f>I58</f>
        <v>0</v>
      </c>
      <c r="J68" s="24"/>
      <c r="K68" s="24">
        <f>K58</f>
        <v>2616402000</v>
      </c>
      <c r="L68" s="24"/>
      <c r="M68" s="24">
        <f>M58</f>
        <v>1354827218692</v>
      </c>
      <c r="N68" s="24"/>
      <c r="O68" s="24">
        <f>O58</f>
        <v>-1329080975778</v>
      </c>
      <c r="P68" s="24"/>
      <c r="Q68" s="24">
        <f>Q58</f>
        <v>249877480303</v>
      </c>
    </row>
    <row r="69" spans="1:17" ht="38.25" customHeight="1">
      <c r="A69" s="198" t="s">
        <v>357</v>
      </c>
      <c r="B69" s="198"/>
      <c r="C69" s="140">
        <v>0</v>
      </c>
      <c r="D69" s="140"/>
      <c r="E69" s="140">
        <v>0</v>
      </c>
      <c r="F69" s="140"/>
      <c r="G69" s="140">
        <v>0</v>
      </c>
      <c r="H69" s="140"/>
      <c r="I69" s="140">
        <v>0</v>
      </c>
      <c r="J69" s="140"/>
      <c r="K69" s="140">
        <v>287296000</v>
      </c>
      <c r="L69" s="140"/>
      <c r="M69" s="140">
        <v>1452340328</v>
      </c>
      <c r="N69" s="140"/>
      <c r="O69" s="140">
        <v>-7885728717</v>
      </c>
      <c r="P69" s="140"/>
      <c r="Q69" s="140">
        <v>6433388389</v>
      </c>
    </row>
    <row r="70" spans="1:17" ht="38.25" customHeight="1">
      <c r="A70" s="198" t="s">
        <v>308</v>
      </c>
      <c r="B70" s="198"/>
      <c r="C70" s="140">
        <v>0</v>
      </c>
      <c r="D70" s="140"/>
      <c r="E70" s="140">
        <v>0</v>
      </c>
      <c r="F70" s="140"/>
      <c r="G70" s="140">
        <v>0</v>
      </c>
      <c r="H70" s="140"/>
      <c r="I70" s="140">
        <v>0</v>
      </c>
      <c r="J70" s="140"/>
      <c r="K70" s="140">
        <v>0</v>
      </c>
      <c r="L70" s="140"/>
      <c r="M70" s="140">
        <v>0</v>
      </c>
      <c r="N70" s="140"/>
      <c r="O70" s="140">
        <v>5573310165</v>
      </c>
      <c r="P70" s="140"/>
      <c r="Q70" s="140">
        <v>5578171164</v>
      </c>
    </row>
    <row r="71" spans="1:17" ht="38.25" customHeight="1">
      <c r="A71" s="198" t="s">
        <v>358</v>
      </c>
      <c r="B71" s="198"/>
      <c r="C71" s="140">
        <v>0</v>
      </c>
      <c r="D71" s="140"/>
      <c r="E71" s="140">
        <v>0</v>
      </c>
      <c r="F71" s="140"/>
      <c r="G71" s="140">
        <v>0</v>
      </c>
      <c r="H71" s="140"/>
      <c r="I71" s="140">
        <v>0</v>
      </c>
      <c r="J71" s="140"/>
      <c r="K71" s="140">
        <v>0</v>
      </c>
      <c r="L71" s="140"/>
      <c r="M71" s="140">
        <v>0</v>
      </c>
      <c r="N71" s="140"/>
      <c r="O71" s="140">
        <v>4936906418</v>
      </c>
      <c r="P71" s="140"/>
      <c r="Q71" s="140">
        <v>4938486224</v>
      </c>
    </row>
    <row r="72" spans="1:17" ht="38.25" customHeight="1">
      <c r="A72" s="198" t="s">
        <v>69</v>
      </c>
      <c r="B72" s="198"/>
      <c r="C72" s="140">
        <v>0</v>
      </c>
      <c r="D72" s="140"/>
      <c r="E72" s="140">
        <v>0</v>
      </c>
      <c r="F72" s="140"/>
      <c r="G72" s="140">
        <v>0</v>
      </c>
      <c r="H72" s="140"/>
      <c r="I72" s="140">
        <v>0</v>
      </c>
      <c r="J72" s="140"/>
      <c r="K72" s="140">
        <v>11570000</v>
      </c>
      <c r="L72" s="140"/>
      <c r="M72" s="140">
        <v>2993108760</v>
      </c>
      <c r="N72" s="140"/>
      <c r="O72" s="140">
        <v>-7593729333</v>
      </c>
      <c r="P72" s="140"/>
      <c r="Q72" s="140">
        <v>4600620573</v>
      </c>
    </row>
    <row r="73" spans="1:17" ht="38.25" customHeight="1">
      <c r="A73" s="198" t="s">
        <v>310</v>
      </c>
      <c r="B73" s="198"/>
      <c r="C73" s="140">
        <v>0</v>
      </c>
      <c r="D73" s="140"/>
      <c r="E73" s="140">
        <v>0</v>
      </c>
      <c r="F73" s="140"/>
      <c r="G73" s="140">
        <v>0</v>
      </c>
      <c r="H73" s="140"/>
      <c r="I73" s="140">
        <v>0</v>
      </c>
      <c r="J73" s="140"/>
      <c r="K73" s="140">
        <v>0</v>
      </c>
      <c r="L73" s="140"/>
      <c r="M73" s="140">
        <v>0</v>
      </c>
      <c r="N73" s="140"/>
      <c r="O73" s="140">
        <v>4312654517</v>
      </c>
      <c r="P73" s="140"/>
      <c r="Q73" s="140">
        <v>4315958473</v>
      </c>
    </row>
    <row r="74" spans="1:17" ht="38.25" customHeight="1">
      <c r="A74" s="198" t="s">
        <v>252</v>
      </c>
      <c r="B74" s="198"/>
      <c r="C74" s="140">
        <v>0</v>
      </c>
      <c r="D74" s="140"/>
      <c r="E74" s="140">
        <v>0</v>
      </c>
      <c r="F74" s="140"/>
      <c r="G74" s="140">
        <v>0</v>
      </c>
      <c r="H74" s="140"/>
      <c r="I74" s="140">
        <v>0</v>
      </c>
      <c r="J74" s="140"/>
      <c r="K74" s="140">
        <v>0</v>
      </c>
      <c r="L74" s="140"/>
      <c r="M74" s="140">
        <v>0</v>
      </c>
      <c r="N74" s="140"/>
      <c r="O74" s="140">
        <v>4093521913</v>
      </c>
      <c r="P74" s="140"/>
      <c r="Q74" s="140">
        <v>4223842834</v>
      </c>
    </row>
    <row r="75" spans="1:17" ht="38.25" customHeight="1">
      <c r="A75" s="198" t="s">
        <v>306</v>
      </c>
      <c r="B75" s="198"/>
      <c r="C75" s="140">
        <v>0</v>
      </c>
      <c r="D75" s="140"/>
      <c r="E75" s="140">
        <v>0</v>
      </c>
      <c r="F75" s="140"/>
      <c r="G75" s="140">
        <v>0</v>
      </c>
      <c r="H75" s="140"/>
      <c r="I75" s="140">
        <v>0</v>
      </c>
      <c r="J75" s="140"/>
      <c r="K75" s="140">
        <v>0</v>
      </c>
      <c r="L75" s="140"/>
      <c r="M75" s="140">
        <v>0</v>
      </c>
      <c r="N75" s="140"/>
      <c r="O75" s="140">
        <v>4015948356</v>
      </c>
      <c r="P75" s="140"/>
      <c r="Q75" s="140">
        <v>4019612923</v>
      </c>
    </row>
    <row r="76" spans="1:17" ht="38.25" customHeight="1">
      <c r="A76" s="198" t="s">
        <v>251</v>
      </c>
      <c r="B76" s="198"/>
      <c r="C76" s="140">
        <v>0</v>
      </c>
      <c r="D76" s="140"/>
      <c r="E76" s="140">
        <v>0</v>
      </c>
      <c r="F76" s="140"/>
      <c r="G76" s="140">
        <v>0</v>
      </c>
      <c r="H76" s="140"/>
      <c r="I76" s="140">
        <v>0</v>
      </c>
      <c r="J76" s="140"/>
      <c r="K76" s="140">
        <v>0</v>
      </c>
      <c r="L76" s="140"/>
      <c r="M76" s="140">
        <v>0</v>
      </c>
      <c r="N76" s="140"/>
      <c r="O76" s="140">
        <v>3788881821</v>
      </c>
      <c r="P76" s="140"/>
      <c r="Q76" s="140">
        <v>3977854393</v>
      </c>
    </row>
    <row r="77" spans="1:17" ht="38.25" customHeight="1">
      <c r="A77" s="198" t="s">
        <v>249</v>
      </c>
      <c r="B77" s="198"/>
      <c r="C77" s="140">
        <v>0</v>
      </c>
      <c r="D77" s="140"/>
      <c r="E77" s="140">
        <v>0</v>
      </c>
      <c r="F77" s="140"/>
      <c r="G77" s="140">
        <v>0</v>
      </c>
      <c r="H77" s="140"/>
      <c r="I77" s="140">
        <v>0</v>
      </c>
      <c r="J77" s="140"/>
      <c r="K77" s="140">
        <v>0</v>
      </c>
      <c r="L77" s="140"/>
      <c r="M77" s="140">
        <v>0</v>
      </c>
      <c r="N77" s="140"/>
      <c r="O77" s="140">
        <v>3582580897</v>
      </c>
      <c r="P77" s="140"/>
      <c r="Q77" s="140">
        <v>3590598413</v>
      </c>
    </row>
    <row r="78" spans="1:17" ht="38.25" customHeight="1">
      <c r="A78" s="198" t="s">
        <v>127</v>
      </c>
      <c r="B78" s="198"/>
      <c r="C78" s="140">
        <v>0</v>
      </c>
      <c r="D78" s="140"/>
      <c r="E78" s="140">
        <v>0</v>
      </c>
      <c r="F78" s="140"/>
      <c r="G78" s="140">
        <v>0</v>
      </c>
      <c r="H78" s="140"/>
      <c r="I78" s="140">
        <v>0</v>
      </c>
      <c r="J78" s="140"/>
      <c r="K78" s="140">
        <v>211813000</v>
      </c>
      <c r="L78" s="140"/>
      <c r="M78" s="140">
        <v>62842653900</v>
      </c>
      <c r="N78" s="140"/>
      <c r="O78" s="140">
        <v>-66767893524</v>
      </c>
      <c r="P78" s="140"/>
      <c r="Q78" s="140">
        <v>3925239624</v>
      </c>
    </row>
    <row r="79" spans="1:17" ht="38.25" customHeight="1">
      <c r="A79" s="198" t="s">
        <v>359</v>
      </c>
      <c r="B79" s="198"/>
      <c r="C79" s="140">
        <v>0</v>
      </c>
      <c r="D79" s="140"/>
      <c r="E79" s="140">
        <v>0</v>
      </c>
      <c r="F79" s="140"/>
      <c r="G79" s="140">
        <v>0</v>
      </c>
      <c r="H79" s="140"/>
      <c r="I79" s="140">
        <v>0</v>
      </c>
      <c r="J79" s="140"/>
      <c r="K79" s="140">
        <v>171425000</v>
      </c>
      <c r="L79" s="140"/>
      <c r="M79" s="140">
        <v>163417931180</v>
      </c>
      <c r="N79" s="140"/>
      <c r="O79" s="140">
        <v>-167747403623</v>
      </c>
      <c r="P79" s="140"/>
      <c r="Q79" s="140">
        <v>4329472443</v>
      </c>
    </row>
    <row r="80" spans="1:17" ht="38.25" customHeight="1">
      <c r="A80" s="198" t="s">
        <v>237</v>
      </c>
      <c r="B80" s="198"/>
      <c r="C80" s="140">
        <v>0</v>
      </c>
      <c r="D80" s="140"/>
      <c r="E80" s="140">
        <v>0</v>
      </c>
      <c r="F80" s="140"/>
      <c r="G80" s="140">
        <v>0</v>
      </c>
      <c r="H80" s="140"/>
      <c r="I80" s="140">
        <v>0</v>
      </c>
      <c r="J80" s="140"/>
      <c r="K80" s="140">
        <v>0</v>
      </c>
      <c r="L80" s="140"/>
      <c r="M80" s="140">
        <v>0</v>
      </c>
      <c r="N80" s="140"/>
      <c r="O80" s="140">
        <v>3089580558</v>
      </c>
      <c r="P80" s="140"/>
      <c r="Q80" s="140">
        <v>3090523665</v>
      </c>
    </row>
    <row r="81" spans="1:17" ht="38.25" customHeight="1">
      <c r="A81" s="198" t="s">
        <v>360</v>
      </c>
      <c r="B81" s="198"/>
      <c r="C81" s="140">
        <v>0</v>
      </c>
      <c r="D81" s="140"/>
      <c r="E81" s="140">
        <v>0</v>
      </c>
      <c r="F81" s="140"/>
      <c r="G81" s="140">
        <v>0</v>
      </c>
      <c r="H81" s="140"/>
      <c r="I81" s="140">
        <v>0</v>
      </c>
      <c r="J81" s="140"/>
      <c r="K81" s="140">
        <v>157051000</v>
      </c>
      <c r="L81" s="140"/>
      <c r="M81" s="140">
        <v>40308905362</v>
      </c>
      <c r="N81" s="140"/>
      <c r="O81" s="140">
        <v>-43336821212</v>
      </c>
      <c r="P81" s="140"/>
      <c r="Q81" s="140">
        <v>3027915850</v>
      </c>
    </row>
    <row r="82" spans="1:17" ht="38.25" customHeight="1">
      <c r="A82" s="198" t="s">
        <v>122</v>
      </c>
      <c r="B82" s="198"/>
      <c r="C82" s="140">
        <v>0</v>
      </c>
      <c r="D82" s="140"/>
      <c r="E82" s="140">
        <v>0</v>
      </c>
      <c r="F82" s="140"/>
      <c r="G82" s="140">
        <v>0</v>
      </c>
      <c r="H82" s="140"/>
      <c r="I82" s="140">
        <v>0</v>
      </c>
      <c r="J82" s="140"/>
      <c r="K82" s="140">
        <v>159047000</v>
      </c>
      <c r="L82" s="140"/>
      <c r="M82" s="140">
        <v>50446768320</v>
      </c>
      <c r="N82" s="140"/>
      <c r="O82" s="140">
        <v>-53517028928</v>
      </c>
      <c r="P82" s="140"/>
      <c r="Q82" s="140">
        <v>3070260608</v>
      </c>
    </row>
    <row r="83" spans="1:17" ht="38.25" customHeight="1">
      <c r="A83" s="198" t="s">
        <v>361</v>
      </c>
      <c r="B83" s="198"/>
      <c r="C83" s="140">
        <v>0</v>
      </c>
      <c r="D83" s="140"/>
      <c r="E83" s="140">
        <v>0</v>
      </c>
      <c r="F83" s="140"/>
      <c r="G83" s="140">
        <v>0</v>
      </c>
      <c r="H83" s="140"/>
      <c r="I83" s="140">
        <v>0</v>
      </c>
      <c r="J83" s="140"/>
      <c r="K83" s="140">
        <v>404256000</v>
      </c>
      <c r="L83" s="140"/>
      <c r="M83" s="140">
        <v>50265933150</v>
      </c>
      <c r="N83" s="140"/>
      <c r="O83" s="140">
        <v>-52957572817</v>
      </c>
      <c r="P83" s="140"/>
      <c r="Q83" s="140">
        <v>2691639667</v>
      </c>
    </row>
    <row r="84" spans="1:17" ht="38.25" customHeight="1">
      <c r="A84" s="198" t="s">
        <v>111</v>
      </c>
      <c r="B84" s="198"/>
      <c r="C84" s="140">
        <v>0</v>
      </c>
      <c r="D84" s="140"/>
      <c r="E84" s="140">
        <v>0</v>
      </c>
      <c r="F84" s="140"/>
      <c r="G84" s="140">
        <v>0</v>
      </c>
      <c r="H84" s="140"/>
      <c r="I84" s="140">
        <v>0</v>
      </c>
      <c r="J84" s="140"/>
      <c r="K84" s="140">
        <v>329204000</v>
      </c>
      <c r="L84" s="140"/>
      <c r="M84" s="140">
        <v>274661317005</v>
      </c>
      <c r="N84" s="140"/>
      <c r="O84" s="140">
        <v>-277005522573</v>
      </c>
      <c r="P84" s="140"/>
      <c r="Q84" s="140">
        <v>2344205568</v>
      </c>
    </row>
    <row r="85" spans="1:17" ht="38.25" customHeight="1">
      <c r="A85" s="198" t="s">
        <v>245</v>
      </c>
      <c r="B85" s="198"/>
      <c r="C85" s="140">
        <v>0</v>
      </c>
      <c r="D85" s="140"/>
      <c r="E85" s="140">
        <v>0</v>
      </c>
      <c r="F85" s="140"/>
      <c r="G85" s="140">
        <v>0</v>
      </c>
      <c r="H85" s="140"/>
      <c r="I85" s="140">
        <v>0</v>
      </c>
      <c r="J85" s="140"/>
      <c r="K85" s="140">
        <v>839000</v>
      </c>
      <c r="L85" s="140"/>
      <c r="M85" s="140">
        <v>39813653726</v>
      </c>
      <c r="N85" s="140"/>
      <c r="O85" s="140">
        <v>-42075649066</v>
      </c>
      <c r="P85" s="140"/>
      <c r="Q85" s="140">
        <v>2261995340</v>
      </c>
    </row>
    <row r="86" spans="1:17" ht="38.25" customHeight="1" thickBot="1">
      <c r="A86" s="198" t="s">
        <v>254</v>
      </c>
      <c r="B86" s="198"/>
      <c r="C86" s="141">
        <v>0</v>
      </c>
      <c r="D86" s="140"/>
      <c r="E86" s="141">
        <v>0</v>
      </c>
      <c r="F86" s="140"/>
      <c r="G86" s="141">
        <v>0</v>
      </c>
      <c r="H86" s="140"/>
      <c r="I86" s="141">
        <v>0</v>
      </c>
      <c r="J86" s="140"/>
      <c r="K86" s="141">
        <v>0</v>
      </c>
      <c r="L86" s="140"/>
      <c r="M86" s="141">
        <v>0</v>
      </c>
      <c r="N86" s="140"/>
      <c r="O86" s="141">
        <v>1792492246</v>
      </c>
      <c r="P86" s="140"/>
      <c r="Q86" s="141">
        <v>1812611230</v>
      </c>
    </row>
    <row r="87" spans="1:17" ht="38.25" customHeight="1" thickBot="1">
      <c r="A87" s="90" t="s">
        <v>196</v>
      </c>
      <c r="B87" s="90"/>
      <c r="C87" s="40">
        <f>SUM(C68:C86)</f>
        <v>0</v>
      </c>
      <c r="D87" s="24"/>
      <c r="E87" s="40">
        <f>SUM(E68:E86)</f>
        <v>0</v>
      </c>
      <c r="F87" s="24"/>
      <c r="G87" s="40">
        <f>SUM(G68:G86)</f>
        <v>0</v>
      </c>
      <c r="H87" s="24"/>
      <c r="I87" s="40">
        <f>SUM(I68:I86)</f>
        <v>0</v>
      </c>
      <c r="J87" s="24"/>
      <c r="K87" s="40">
        <f>SUM(K68:K86)</f>
        <v>4348903000</v>
      </c>
      <c r="L87" s="24"/>
      <c r="M87" s="40">
        <f>SUM(M68:M86)</f>
        <v>2041029830423</v>
      </c>
      <c r="N87" s="24"/>
      <c r="O87" s="40">
        <f>SUM(O68:O86)</f>
        <v>-2012782448680</v>
      </c>
      <c r="P87" s="24"/>
      <c r="Q87" s="40">
        <f>SUM(Q68:Q86)</f>
        <v>318109877684</v>
      </c>
    </row>
    <row r="88" spans="1:17" ht="38.25" customHeight="1">
      <c r="A88" s="27"/>
      <c r="B88" s="27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1:17" ht="38.25" customHeight="1">
      <c r="A89" s="27"/>
      <c r="B89" s="27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1:17" ht="38.25" customHeight="1">
      <c r="A90" s="200" t="s">
        <v>0</v>
      </c>
      <c r="B90" s="200"/>
      <c r="C90" s="200"/>
      <c r="D90" s="200"/>
      <c r="E90" s="200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0"/>
      <c r="Q90" s="200"/>
    </row>
    <row r="91" spans="1:17" ht="38.25" customHeight="1">
      <c r="A91" s="200" t="s">
        <v>82</v>
      </c>
      <c r="B91" s="200"/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</row>
    <row r="92" spans="1:17" ht="38.25" customHeight="1">
      <c r="A92" s="200" t="s">
        <v>379</v>
      </c>
      <c r="B92" s="200"/>
      <c r="C92" s="200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</row>
    <row r="93" spans="1:17" ht="38.25" customHeight="1">
      <c r="A93" s="227"/>
      <c r="B93" s="227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</row>
    <row r="94" spans="1:17" ht="38.25" customHeight="1">
      <c r="A94" s="202" t="s">
        <v>323</v>
      </c>
      <c r="B94" s="202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</row>
    <row r="95" spans="1:17" ht="38.25" customHeight="1">
      <c r="A95" s="143"/>
      <c r="B95" s="143"/>
      <c r="C95" s="174" t="s">
        <v>160</v>
      </c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</row>
    <row r="96" spans="1:17" ht="38.25" customHeight="1" thickBot="1">
      <c r="A96" s="48"/>
      <c r="B96" s="48"/>
      <c r="C96" s="170" t="s">
        <v>380</v>
      </c>
      <c r="D96" s="170"/>
      <c r="E96" s="170"/>
      <c r="F96" s="170"/>
      <c r="G96" s="170"/>
      <c r="H96" s="170"/>
      <c r="I96" s="170"/>
      <c r="J96" s="91"/>
      <c r="K96" s="191" t="s">
        <v>381</v>
      </c>
      <c r="L96" s="191"/>
      <c r="M96" s="191"/>
      <c r="N96" s="191"/>
      <c r="O96" s="191"/>
      <c r="P96" s="191"/>
      <c r="Q96" s="191"/>
    </row>
    <row r="97" spans="1:17" ht="38.25" customHeight="1" thickBot="1">
      <c r="A97" s="40" t="s">
        <v>83</v>
      </c>
      <c r="B97" s="24"/>
      <c r="C97" s="40" t="s">
        <v>6</v>
      </c>
      <c r="D97" s="24"/>
      <c r="E97" s="40" t="s">
        <v>8</v>
      </c>
      <c r="F97" s="24"/>
      <c r="G97" s="40" t="s">
        <v>95</v>
      </c>
      <c r="H97" s="24"/>
      <c r="I97" s="40" t="s">
        <v>96</v>
      </c>
      <c r="J97" s="24"/>
      <c r="K97" s="40" t="s">
        <v>6</v>
      </c>
      <c r="L97" s="24"/>
      <c r="M97" s="40" t="s">
        <v>8</v>
      </c>
      <c r="N97" s="24"/>
      <c r="O97" s="40" t="s">
        <v>95</v>
      </c>
      <c r="P97" s="24"/>
      <c r="Q97" s="40" t="s">
        <v>96</v>
      </c>
    </row>
    <row r="98" spans="1:17" ht="38.25" customHeight="1">
      <c r="A98" s="90" t="s">
        <v>197</v>
      </c>
      <c r="B98" s="90"/>
      <c r="C98" s="24">
        <f>C87</f>
        <v>0</v>
      </c>
      <c r="D98" s="24"/>
      <c r="E98" s="24">
        <f>E87</f>
        <v>0</v>
      </c>
      <c r="F98" s="24"/>
      <c r="G98" s="24">
        <f>G87</f>
        <v>0</v>
      </c>
      <c r="H98" s="24"/>
      <c r="I98" s="24">
        <f>I87</f>
        <v>0</v>
      </c>
      <c r="J98" s="24"/>
      <c r="K98" s="24">
        <f>K87</f>
        <v>4348903000</v>
      </c>
      <c r="L98" s="24"/>
      <c r="M98" s="24">
        <f>M87</f>
        <v>2041029830423</v>
      </c>
      <c r="N98" s="24"/>
      <c r="O98" s="24">
        <f>O87</f>
        <v>-2012782448680</v>
      </c>
      <c r="P98" s="24"/>
      <c r="Q98" s="24">
        <f>Q87</f>
        <v>318109877684</v>
      </c>
    </row>
    <row r="99" spans="1:17" ht="38.25" customHeight="1">
      <c r="A99" s="198" t="s">
        <v>145</v>
      </c>
      <c r="B99" s="198"/>
      <c r="C99" s="140">
        <v>0</v>
      </c>
      <c r="D99" s="140"/>
      <c r="E99" s="140">
        <v>0</v>
      </c>
      <c r="F99" s="140"/>
      <c r="G99" s="140">
        <v>0</v>
      </c>
      <c r="H99" s="140"/>
      <c r="I99" s="140">
        <v>0</v>
      </c>
      <c r="J99" s="140"/>
      <c r="K99" s="140">
        <v>119781000</v>
      </c>
      <c r="L99" s="140"/>
      <c r="M99" s="140">
        <v>47648484000</v>
      </c>
      <c r="N99" s="140"/>
      <c r="O99" s="140">
        <v>-49572401292</v>
      </c>
      <c r="P99" s="140"/>
      <c r="Q99" s="140">
        <v>1923917292</v>
      </c>
    </row>
    <row r="100" spans="1:17" ht="38.25" customHeight="1">
      <c r="A100" s="198" t="s">
        <v>262</v>
      </c>
      <c r="B100" s="198"/>
      <c r="C100" s="140">
        <v>0</v>
      </c>
      <c r="D100" s="140"/>
      <c r="E100" s="140">
        <v>0</v>
      </c>
      <c r="F100" s="140"/>
      <c r="G100" s="140">
        <v>0</v>
      </c>
      <c r="H100" s="140"/>
      <c r="I100" s="140">
        <v>0</v>
      </c>
      <c r="J100" s="140"/>
      <c r="K100" s="140">
        <v>0</v>
      </c>
      <c r="L100" s="140"/>
      <c r="M100" s="140">
        <v>0</v>
      </c>
      <c r="N100" s="140"/>
      <c r="O100" s="140">
        <v>1408182609</v>
      </c>
      <c r="P100" s="140"/>
      <c r="Q100" s="140">
        <v>1408650685</v>
      </c>
    </row>
    <row r="101" spans="1:17" ht="38.25" customHeight="1">
      <c r="A101" s="198" t="s">
        <v>256</v>
      </c>
      <c r="B101" s="198"/>
      <c r="C101" s="140">
        <v>0</v>
      </c>
      <c r="D101" s="140"/>
      <c r="E101" s="140">
        <v>0</v>
      </c>
      <c r="F101" s="140"/>
      <c r="G101" s="140">
        <v>0</v>
      </c>
      <c r="H101" s="140"/>
      <c r="I101" s="140">
        <v>0</v>
      </c>
      <c r="J101" s="140"/>
      <c r="K101" s="140">
        <v>0</v>
      </c>
      <c r="L101" s="140"/>
      <c r="M101" s="140">
        <v>0</v>
      </c>
      <c r="N101" s="140"/>
      <c r="O101" s="140">
        <v>1350920199</v>
      </c>
      <c r="P101" s="140"/>
      <c r="Q101" s="140">
        <v>1693879495</v>
      </c>
    </row>
    <row r="102" spans="1:17" ht="38.25" customHeight="1">
      <c r="A102" s="198" t="s">
        <v>264</v>
      </c>
      <c r="B102" s="198"/>
      <c r="C102" s="140">
        <v>0</v>
      </c>
      <c r="D102" s="140"/>
      <c r="E102" s="140">
        <v>0</v>
      </c>
      <c r="F102" s="140"/>
      <c r="G102" s="140">
        <v>0</v>
      </c>
      <c r="H102" s="140"/>
      <c r="I102" s="140">
        <v>0</v>
      </c>
      <c r="J102" s="140"/>
      <c r="K102" s="140">
        <v>0</v>
      </c>
      <c r="L102" s="140"/>
      <c r="M102" s="140">
        <v>0</v>
      </c>
      <c r="N102" s="140"/>
      <c r="O102" s="140">
        <v>1279658498</v>
      </c>
      <c r="P102" s="140"/>
      <c r="Q102" s="140">
        <v>1281155621</v>
      </c>
    </row>
    <row r="103" spans="1:17" ht="38.25" customHeight="1">
      <c r="A103" s="198" t="s">
        <v>243</v>
      </c>
      <c r="B103" s="198"/>
      <c r="C103" s="140">
        <v>0</v>
      </c>
      <c r="D103" s="140"/>
      <c r="E103" s="140">
        <v>0</v>
      </c>
      <c r="F103" s="140"/>
      <c r="G103" s="140">
        <v>0</v>
      </c>
      <c r="H103" s="140"/>
      <c r="I103" s="140">
        <v>0</v>
      </c>
      <c r="J103" s="140"/>
      <c r="K103" s="140">
        <v>0</v>
      </c>
      <c r="L103" s="140"/>
      <c r="M103" s="140">
        <v>0</v>
      </c>
      <c r="N103" s="140"/>
      <c r="O103" s="140">
        <v>1205712489</v>
      </c>
      <c r="P103" s="140"/>
      <c r="Q103" s="140">
        <v>1206114189</v>
      </c>
    </row>
    <row r="104" spans="1:17" ht="38.25" customHeight="1">
      <c r="A104" s="198" t="s">
        <v>362</v>
      </c>
      <c r="B104" s="198"/>
      <c r="C104" s="140">
        <v>0</v>
      </c>
      <c r="D104" s="140"/>
      <c r="E104" s="140">
        <v>0</v>
      </c>
      <c r="F104" s="140"/>
      <c r="G104" s="140">
        <v>0</v>
      </c>
      <c r="H104" s="140"/>
      <c r="I104" s="140">
        <v>0</v>
      </c>
      <c r="J104" s="140"/>
      <c r="K104" s="140">
        <v>38000000</v>
      </c>
      <c r="L104" s="140"/>
      <c r="M104" s="140">
        <v>1240915067</v>
      </c>
      <c r="N104" s="140"/>
      <c r="O104" s="140">
        <v>-2432310490</v>
      </c>
      <c r="P104" s="140"/>
      <c r="Q104" s="140">
        <v>1191395423</v>
      </c>
    </row>
    <row r="105" spans="1:17" ht="38.25" customHeight="1">
      <c r="A105" s="198" t="s">
        <v>307</v>
      </c>
      <c r="B105" s="198"/>
      <c r="C105" s="140">
        <v>0</v>
      </c>
      <c r="D105" s="140"/>
      <c r="E105" s="140">
        <v>0</v>
      </c>
      <c r="F105" s="140"/>
      <c r="G105" s="140">
        <v>0</v>
      </c>
      <c r="H105" s="140"/>
      <c r="I105" s="140">
        <v>0</v>
      </c>
      <c r="J105" s="140"/>
      <c r="K105" s="140">
        <v>0</v>
      </c>
      <c r="L105" s="140"/>
      <c r="M105" s="140">
        <v>0</v>
      </c>
      <c r="N105" s="140"/>
      <c r="O105" s="140">
        <v>1170809897</v>
      </c>
      <c r="P105" s="140"/>
      <c r="Q105" s="140">
        <v>1171713776</v>
      </c>
    </row>
    <row r="106" spans="1:17" ht="38.25" customHeight="1">
      <c r="A106" s="198" t="s">
        <v>292</v>
      </c>
      <c r="B106" s="198"/>
      <c r="C106" s="140">
        <v>0</v>
      </c>
      <c r="D106" s="140"/>
      <c r="E106" s="140">
        <v>0</v>
      </c>
      <c r="F106" s="140"/>
      <c r="G106" s="140">
        <v>0</v>
      </c>
      <c r="H106" s="140"/>
      <c r="I106" s="140">
        <v>0</v>
      </c>
      <c r="J106" s="140"/>
      <c r="K106" s="140">
        <v>1000000</v>
      </c>
      <c r="L106" s="140"/>
      <c r="M106" s="140">
        <v>1171506597</v>
      </c>
      <c r="N106" s="140"/>
      <c r="O106" s="140">
        <v>-2342919211</v>
      </c>
      <c r="P106" s="140"/>
      <c r="Q106" s="140">
        <v>1171412614</v>
      </c>
    </row>
    <row r="107" spans="1:17" ht="38.25" customHeight="1">
      <c r="A107" s="198" t="s">
        <v>309</v>
      </c>
      <c r="B107" s="198"/>
      <c r="C107" s="140">
        <v>0</v>
      </c>
      <c r="D107" s="140"/>
      <c r="E107" s="140">
        <v>0</v>
      </c>
      <c r="F107" s="140"/>
      <c r="G107" s="140">
        <v>0</v>
      </c>
      <c r="H107" s="140"/>
      <c r="I107" s="140">
        <v>0</v>
      </c>
      <c r="J107" s="140"/>
      <c r="K107" s="140">
        <v>0</v>
      </c>
      <c r="L107" s="140"/>
      <c r="M107" s="140">
        <v>0</v>
      </c>
      <c r="N107" s="140"/>
      <c r="O107" s="140">
        <v>971154941</v>
      </c>
      <c r="P107" s="140"/>
      <c r="Q107" s="140">
        <v>971945640</v>
      </c>
    </row>
    <row r="108" spans="1:17" ht="38.25" customHeight="1">
      <c r="A108" s="198" t="s">
        <v>298</v>
      </c>
      <c r="B108" s="198"/>
      <c r="C108" s="140">
        <v>0</v>
      </c>
      <c r="D108" s="140"/>
      <c r="E108" s="140">
        <v>0</v>
      </c>
      <c r="F108" s="140"/>
      <c r="G108" s="140">
        <v>0</v>
      </c>
      <c r="H108" s="140"/>
      <c r="I108" s="140">
        <v>0</v>
      </c>
      <c r="J108" s="140"/>
      <c r="K108" s="140">
        <v>188062000</v>
      </c>
      <c r="L108" s="140"/>
      <c r="M108" s="140">
        <v>6647229498</v>
      </c>
      <c r="N108" s="140"/>
      <c r="O108" s="140">
        <v>-7435063426</v>
      </c>
      <c r="P108" s="140"/>
      <c r="Q108" s="140">
        <v>787833928</v>
      </c>
    </row>
    <row r="109" spans="1:17" ht="38.25" customHeight="1">
      <c r="A109" s="198" t="s">
        <v>124</v>
      </c>
      <c r="B109" s="198"/>
      <c r="C109" s="140">
        <v>0</v>
      </c>
      <c r="D109" s="140"/>
      <c r="E109" s="140">
        <v>0</v>
      </c>
      <c r="F109" s="140"/>
      <c r="G109" s="140">
        <v>0</v>
      </c>
      <c r="H109" s="140"/>
      <c r="I109" s="140">
        <v>0</v>
      </c>
      <c r="J109" s="140"/>
      <c r="K109" s="140">
        <v>15000000</v>
      </c>
      <c r="L109" s="140"/>
      <c r="M109" s="140">
        <v>6711979950</v>
      </c>
      <c r="N109" s="140"/>
      <c r="O109" s="140">
        <v>-7478073537</v>
      </c>
      <c r="P109" s="140"/>
      <c r="Q109" s="140">
        <v>766093587</v>
      </c>
    </row>
    <row r="110" spans="1:17" ht="38.25" customHeight="1">
      <c r="A110" s="198" t="s">
        <v>363</v>
      </c>
      <c r="B110" s="198"/>
      <c r="C110" s="140">
        <v>0</v>
      </c>
      <c r="D110" s="140"/>
      <c r="E110" s="140">
        <v>0</v>
      </c>
      <c r="F110" s="140"/>
      <c r="G110" s="140">
        <v>0</v>
      </c>
      <c r="H110" s="140"/>
      <c r="I110" s="140">
        <v>0</v>
      </c>
      <c r="J110" s="140"/>
      <c r="K110" s="140">
        <v>0</v>
      </c>
      <c r="L110" s="140"/>
      <c r="M110" s="140">
        <v>0</v>
      </c>
      <c r="N110" s="140"/>
      <c r="O110" s="140">
        <v>720505182</v>
      </c>
      <c r="P110" s="140"/>
      <c r="Q110" s="140">
        <v>727537755</v>
      </c>
    </row>
    <row r="111" spans="1:17" ht="38.25" customHeight="1">
      <c r="A111" s="198" t="s">
        <v>364</v>
      </c>
      <c r="B111" s="198"/>
      <c r="C111" s="140">
        <v>0</v>
      </c>
      <c r="D111" s="140"/>
      <c r="E111" s="140">
        <v>0</v>
      </c>
      <c r="F111" s="140"/>
      <c r="G111" s="140">
        <v>0</v>
      </c>
      <c r="H111" s="140"/>
      <c r="I111" s="140">
        <v>0</v>
      </c>
      <c r="J111" s="140"/>
      <c r="K111" s="140">
        <v>37655000</v>
      </c>
      <c r="L111" s="140"/>
      <c r="M111" s="140">
        <v>895605387</v>
      </c>
      <c r="N111" s="140"/>
      <c r="O111" s="140">
        <v>-1543855000</v>
      </c>
      <c r="P111" s="140"/>
      <c r="Q111" s="140">
        <v>648249613</v>
      </c>
    </row>
    <row r="112" spans="1:17" ht="38.25" customHeight="1">
      <c r="A112" s="198" t="s">
        <v>311</v>
      </c>
      <c r="B112" s="198"/>
      <c r="C112" s="140">
        <v>0</v>
      </c>
      <c r="D112" s="140"/>
      <c r="E112" s="140">
        <v>0</v>
      </c>
      <c r="F112" s="140"/>
      <c r="G112" s="140">
        <v>0</v>
      </c>
      <c r="H112" s="140"/>
      <c r="I112" s="140">
        <v>0</v>
      </c>
      <c r="J112" s="140"/>
      <c r="K112" s="140">
        <v>0</v>
      </c>
      <c r="L112" s="140"/>
      <c r="M112" s="140">
        <v>0</v>
      </c>
      <c r="N112" s="140"/>
      <c r="O112" s="140">
        <v>628025318</v>
      </c>
      <c r="P112" s="140"/>
      <c r="Q112" s="140">
        <v>628514250</v>
      </c>
    </row>
    <row r="113" spans="1:17" ht="38.25" customHeight="1">
      <c r="A113" s="198" t="s">
        <v>116</v>
      </c>
      <c r="B113" s="198"/>
      <c r="C113" s="140">
        <v>0</v>
      </c>
      <c r="D113" s="140"/>
      <c r="E113" s="140">
        <v>0</v>
      </c>
      <c r="F113" s="140"/>
      <c r="G113" s="140">
        <v>0</v>
      </c>
      <c r="H113" s="140"/>
      <c r="I113" s="140">
        <v>0</v>
      </c>
      <c r="J113" s="140"/>
      <c r="K113" s="140">
        <v>27001000</v>
      </c>
      <c r="L113" s="140"/>
      <c r="M113" s="140">
        <v>10087014600</v>
      </c>
      <c r="N113" s="140"/>
      <c r="O113" s="140">
        <v>-10732123568</v>
      </c>
      <c r="P113" s="140"/>
      <c r="Q113" s="140">
        <v>645108968</v>
      </c>
    </row>
    <row r="114" spans="1:17" ht="38.25" customHeight="1">
      <c r="A114" s="198" t="s">
        <v>144</v>
      </c>
      <c r="B114" s="198"/>
      <c r="C114" s="140">
        <v>0</v>
      </c>
      <c r="D114" s="140"/>
      <c r="E114" s="140">
        <v>0</v>
      </c>
      <c r="F114" s="140"/>
      <c r="G114" s="140">
        <v>0</v>
      </c>
      <c r="H114" s="140"/>
      <c r="I114" s="140">
        <v>0</v>
      </c>
      <c r="J114" s="140"/>
      <c r="K114" s="140">
        <v>23314000</v>
      </c>
      <c r="L114" s="140"/>
      <c r="M114" s="140">
        <v>10354833450</v>
      </c>
      <c r="N114" s="140"/>
      <c r="O114" s="140">
        <v>-10992107800</v>
      </c>
      <c r="P114" s="140"/>
      <c r="Q114" s="140">
        <v>637274350</v>
      </c>
    </row>
    <row r="115" spans="1:17" ht="38.25" customHeight="1">
      <c r="A115" s="198" t="s">
        <v>291</v>
      </c>
      <c r="B115" s="198"/>
      <c r="C115" s="140">
        <v>0</v>
      </c>
      <c r="D115" s="140"/>
      <c r="E115" s="140">
        <v>0</v>
      </c>
      <c r="F115" s="140"/>
      <c r="G115" s="140">
        <v>0</v>
      </c>
      <c r="H115" s="140"/>
      <c r="I115" s="140">
        <v>0</v>
      </c>
      <c r="J115" s="140"/>
      <c r="K115" s="140">
        <v>0</v>
      </c>
      <c r="L115" s="140"/>
      <c r="M115" s="140">
        <v>0</v>
      </c>
      <c r="N115" s="140"/>
      <c r="O115" s="140">
        <v>443938252</v>
      </c>
      <c r="P115" s="140"/>
      <c r="Q115" s="140">
        <v>444303904</v>
      </c>
    </row>
    <row r="116" spans="1:17" ht="38.25" customHeight="1" thickBot="1">
      <c r="A116" s="198" t="s">
        <v>123</v>
      </c>
      <c r="B116" s="198"/>
      <c r="C116" s="140">
        <v>0</v>
      </c>
      <c r="D116" s="140"/>
      <c r="E116" s="140">
        <v>0</v>
      </c>
      <c r="F116" s="140"/>
      <c r="G116" s="140">
        <v>0</v>
      </c>
      <c r="H116" s="140"/>
      <c r="I116" s="140">
        <v>0</v>
      </c>
      <c r="J116" s="140"/>
      <c r="K116" s="140">
        <v>26015000</v>
      </c>
      <c r="L116" s="140"/>
      <c r="M116" s="140">
        <v>1743654620</v>
      </c>
      <c r="N116" s="140"/>
      <c r="O116" s="140">
        <v>-2177409865</v>
      </c>
      <c r="P116" s="140"/>
      <c r="Q116" s="140">
        <v>433755245</v>
      </c>
    </row>
    <row r="117" spans="1:17" ht="38.25" customHeight="1" thickBot="1">
      <c r="A117" s="90" t="s">
        <v>196</v>
      </c>
      <c r="B117" s="198"/>
      <c r="C117" s="144">
        <f>SUM(C98:C116)</f>
        <v>0</v>
      </c>
      <c r="D117" s="140"/>
      <c r="E117" s="144">
        <f>SUM(E98:E116)</f>
        <v>0</v>
      </c>
      <c r="F117" s="140"/>
      <c r="G117" s="144">
        <f>SUM(G98:G116)</f>
        <v>0</v>
      </c>
      <c r="H117" s="140"/>
      <c r="I117" s="144">
        <f>SUM(I98:I116)</f>
        <v>0</v>
      </c>
      <c r="J117" s="140"/>
      <c r="K117" s="144">
        <f>SUM(K98:K116)</f>
        <v>4824731000</v>
      </c>
      <c r="L117" s="140"/>
      <c r="M117" s="144">
        <f>SUM(M98:M116)</f>
        <v>2127531053592</v>
      </c>
      <c r="N117" s="140"/>
      <c r="O117" s="144">
        <f>SUM(O98:O116)</f>
        <v>-2098309805484</v>
      </c>
      <c r="P117" s="140"/>
      <c r="Q117" s="144">
        <f>SUM(Q98:Q116)</f>
        <v>335848734019</v>
      </c>
    </row>
    <row r="118" spans="1:17" ht="38.25" customHeight="1">
      <c r="A118" s="27"/>
      <c r="B118" s="27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1:17" ht="38.25" customHeight="1">
      <c r="A119" s="200" t="s">
        <v>0</v>
      </c>
      <c r="B119" s="200"/>
      <c r="C119" s="200"/>
      <c r="D119" s="200"/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</row>
    <row r="120" spans="1:17" ht="38.25" customHeight="1">
      <c r="A120" s="200" t="s">
        <v>82</v>
      </c>
      <c r="B120" s="200"/>
      <c r="C120" s="200"/>
      <c r="D120" s="200"/>
      <c r="E120" s="200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</row>
    <row r="121" spans="1:17" ht="38.25" customHeight="1">
      <c r="A121" s="200" t="s">
        <v>379</v>
      </c>
      <c r="B121" s="200"/>
      <c r="C121" s="200"/>
      <c r="D121" s="200"/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</row>
    <row r="122" spans="1:17" ht="38.25" customHeight="1">
      <c r="A122" s="227"/>
      <c r="B122" s="227"/>
      <c r="C122" s="225"/>
      <c r="D122" s="225"/>
      <c r="E122" s="225"/>
      <c r="F122" s="225"/>
      <c r="G122" s="225"/>
      <c r="H122" s="225"/>
      <c r="I122" s="225"/>
      <c r="J122" s="225"/>
      <c r="K122" s="225"/>
      <c r="L122" s="225"/>
      <c r="M122" s="225"/>
      <c r="N122" s="225"/>
      <c r="O122" s="225"/>
      <c r="P122" s="225"/>
      <c r="Q122" s="225"/>
    </row>
    <row r="123" spans="1:17" ht="38.25" customHeight="1">
      <c r="A123" s="202" t="s">
        <v>323</v>
      </c>
      <c r="B123" s="202"/>
      <c r="C123" s="202"/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</row>
    <row r="124" spans="1:17" ht="38.25" customHeight="1">
      <c r="A124" s="143"/>
      <c r="B124" s="143"/>
      <c r="C124" s="174" t="s">
        <v>160</v>
      </c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</row>
    <row r="125" spans="1:17" ht="38.25" customHeight="1" thickBot="1">
      <c r="A125" s="48"/>
      <c r="B125" s="48"/>
      <c r="C125" s="170" t="s">
        <v>380</v>
      </c>
      <c r="D125" s="170"/>
      <c r="E125" s="170"/>
      <c r="F125" s="170"/>
      <c r="G125" s="170"/>
      <c r="H125" s="170"/>
      <c r="I125" s="170"/>
      <c r="J125" s="91"/>
      <c r="K125" s="191" t="s">
        <v>381</v>
      </c>
      <c r="L125" s="191"/>
      <c r="M125" s="191"/>
      <c r="N125" s="191"/>
      <c r="O125" s="191"/>
      <c r="P125" s="191"/>
      <c r="Q125" s="191"/>
    </row>
    <row r="126" spans="1:17" ht="38.25" customHeight="1" thickBot="1">
      <c r="A126" s="40" t="s">
        <v>83</v>
      </c>
      <c r="B126" s="24"/>
      <c r="C126" s="40" t="s">
        <v>6</v>
      </c>
      <c r="D126" s="24"/>
      <c r="E126" s="40" t="s">
        <v>8</v>
      </c>
      <c r="F126" s="24"/>
      <c r="G126" s="40" t="s">
        <v>95</v>
      </c>
      <c r="H126" s="24"/>
      <c r="I126" s="40" t="s">
        <v>96</v>
      </c>
      <c r="J126" s="24"/>
      <c r="K126" s="40" t="s">
        <v>6</v>
      </c>
      <c r="L126" s="24"/>
      <c r="M126" s="40" t="s">
        <v>8</v>
      </c>
      <c r="N126" s="24"/>
      <c r="O126" s="40" t="s">
        <v>95</v>
      </c>
      <c r="P126" s="24"/>
      <c r="Q126" s="40" t="s">
        <v>96</v>
      </c>
    </row>
    <row r="127" spans="1:17" ht="38.25" customHeight="1">
      <c r="A127" s="90" t="s">
        <v>197</v>
      </c>
      <c r="B127" s="90"/>
      <c r="C127" s="24">
        <f>SUM(C117)</f>
        <v>0</v>
      </c>
      <c r="D127" s="24"/>
      <c r="E127" s="24">
        <f>SUM(E117)</f>
        <v>0</v>
      </c>
      <c r="F127" s="24"/>
      <c r="G127" s="24">
        <f>SUM(G117)</f>
        <v>0</v>
      </c>
      <c r="H127" s="24"/>
      <c r="I127" s="24">
        <f>SUM(I117)</f>
        <v>0</v>
      </c>
      <c r="J127" s="24"/>
      <c r="K127" s="24">
        <f>SUM(K117)</f>
        <v>4824731000</v>
      </c>
      <c r="L127" s="24"/>
      <c r="M127" s="24">
        <f>SUM(M117)</f>
        <v>2127531053592</v>
      </c>
      <c r="N127" s="24"/>
      <c r="O127" s="24">
        <f>SUM(O117)</f>
        <v>-2098309805484</v>
      </c>
      <c r="P127" s="24"/>
      <c r="Q127" s="24">
        <f>SUM(Q117)</f>
        <v>335848734019</v>
      </c>
    </row>
    <row r="128" spans="1:17" ht="38.25" customHeight="1">
      <c r="A128" s="198" t="s">
        <v>143</v>
      </c>
      <c r="B128" s="198"/>
      <c r="C128" s="140">
        <v>0</v>
      </c>
      <c r="D128" s="140"/>
      <c r="E128" s="140">
        <v>0</v>
      </c>
      <c r="F128" s="140"/>
      <c r="G128" s="140">
        <v>0</v>
      </c>
      <c r="H128" s="140"/>
      <c r="I128" s="140">
        <v>0</v>
      </c>
      <c r="J128" s="140"/>
      <c r="K128" s="140">
        <v>25842000</v>
      </c>
      <c r="L128" s="140"/>
      <c r="M128" s="140">
        <v>10201978800</v>
      </c>
      <c r="N128" s="140"/>
      <c r="O128" s="140">
        <v>-10685651891</v>
      </c>
      <c r="P128" s="140"/>
      <c r="Q128" s="140">
        <v>483673091</v>
      </c>
    </row>
    <row r="129" spans="1:17" ht="38.25" customHeight="1">
      <c r="A129" s="198" t="s">
        <v>260</v>
      </c>
      <c r="B129" s="198"/>
      <c r="C129" s="140">
        <v>0</v>
      </c>
      <c r="D129" s="140"/>
      <c r="E129" s="140">
        <v>0</v>
      </c>
      <c r="F129" s="140"/>
      <c r="G129" s="140">
        <v>0</v>
      </c>
      <c r="H129" s="140"/>
      <c r="I129" s="140">
        <v>0</v>
      </c>
      <c r="J129" s="140"/>
      <c r="K129" s="140">
        <v>0</v>
      </c>
      <c r="L129" s="140"/>
      <c r="M129" s="140">
        <v>0</v>
      </c>
      <c r="N129" s="140"/>
      <c r="O129" s="140">
        <v>385536325</v>
      </c>
      <c r="P129" s="140"/>
      <c r="Q129" s="140">
        <v>385966802</v>
      </c>
    </row>
    <row r="130" spans="1:17" ht="38.25" customHeight="1">
      <c r="A130" s="198" t="s">
        <v>135</v>
      </c>
      <c r="B130" s="198"/>
      <c r="C130" s="140">
        <v>0</v>
      </c>
      <c r="D130" s="140"/>
      <c r="E130" s="140">
        <v>0</v>
      </c>
      <c r="F130" s="140"/>
      <c r="G130" s="140">
        <v>0</v>
      </c>
      <c r="H130" s="140"/>
      <c r="I130" s="140">
        <v>0</v>
      </c>
      <c r="J130" s="140"/>
      <c r="K130" s="140">
        <v>23003000</v>
      </c>
      <c r="L130" s="140"/>
      <c r="M130" s="140">
        <v>10160607600</v>
      </c>
      <c r="N130" s="140"/>
      <c r="O130" s="140">
        <v>-10587722413</v>
      </c>
      <c r="P130" s="140"/>
      <c r="Q130" s="140">
        <v>427114813</v>
      </c>
    </row>
    <row r="131" spans="1:17" ht="38.25" customHeight="1">
      <c r="A131" s="198" t="s">
        <v>288</v>
      </c>
      <c r="B131" s="198"/>
      <c r="C131" s="140">
        <v>0</v>
      </c>
      <c r="D131" s="140"/>
      <c r="E131" s="140">
        <v>0</v>
      </c>
      <c r="F131" s="140"/>
      <c r="G131" s="140">
        <v>0</v>
      </c>
      <c r="H131" s="140"/>
      <c r="I131" s="140">
        <v>0</v>
      </c>
      <c r="J131" s="140"/>
      <c r="K131" s="140">
        <v>0</v>
      </c>
      <c r="L131" s="140"/>
      <c r="M131" s="140">
        <v>0</v>
      </c>
      <c r="N131" s="140"/>
      <c r="O131" s="140">
        <v>364984819</v>
      </c>
      <c r="P131" s="140"/>
      <c r="Q131" s="140">
        <v>365265762</v>
      </c>
    </row>
    <row r="132" spans="1:17" ht="38.25" customHeight="1">
      <c r="A132" s="198" t="s">
        <v>146</v>
      </c>
      <c r="B132" s="198"/>
      <c r="C132" s="140">
        <v>0</v>
      </c>
      <c r="D132" s="140"/>
      <c r="E132" s="140">
        <v>0</v>
      </c>
      <c r="F132" s="140"/>
      <c r="G132" s="140">
        <v>0</v>
      </c>
      <c r="H132" s="140"/>
      <c r="I132" s="140">
        <v>0</v>
      </c>
      <c r="J132" s="140"/>
      <c r="K132" s="140">
        <v>11026000</v>
      </c>
      <c r="L132" s="140"/>
      <c r="M132" s="140">
        <v>3727883250</v>
      </c>
      <c r="N132" s="140"/>
      <c r="O132" s="140">
        <v>-4038094045</v>
      </c>
      <c r="P132" s="140"/>
      <c r="Q132" s="140">
        <v>310210795</v>
      </c>
    </row>
    <row r="133" spans="1:17" ht="38.25" customHeight="1">
      <c r="A133" s="198" t="s">
        <v>365</v>
      </c>
      <c r="B133" s="198"/>
      <c r="C133" s="140">
        <v>0</v>
      </c>
      <c r="D133" s="140"/>
      <c r="E133" s="140">
        <v>0</v>
      </c>
      <c r="F133" s="140"/>
      <c r="G133" s="140">
        <v>0</v>
      </c>
      <c r="H133" s="140"/>
      <c r="I133" s="140">
        <v>0</v>
      </c>
      <c r="J133" s="140"/>
      <c r="K133" s="140">
        <v>11000000</v>
      </c>
      <c r="L133" s="140"/>
      <c r="M133" s="140">
        <v>11002783</v>
      </c>
      <c r="N133" s="140"/>
      <c r="O133" s="140">
        <v>-275000000</v>
      </c>
      <c r="P133" s="140"/>
      <c r="Q133" s="140">
        <v>263997217</v>
      </c>
    </row>
    <row r="134" spans="1:17" ht="38.25" customHeight="1">
      <c r="A134" s="198" t="s">
        <v>366</v>
      </c>
      <c r="B134" s="198"/>
      <c r="C134" s="140">
        <v>0</v>
      </c>
      <c r="D134" s="140"/>
      <c r="E134" s="140">
        <v>0</v>
      </c>
      <c r="F134" s="140"/>
      <c r="G134" s="140">
        <v>0</v>
      </c>
      <c r="H134" s="140"/>
      <c r="I134" s="140">
        <v>0</v>
      </c>
      <c r="J134" s="140"/>
      <c r="K134" s="140">
        <v>2000000</v>
      </c>
      <c r="L134" s="140"/>
      <c r="M134" s="140">
        <v>2239423200</v>
      </c>
      <c r="N134" s="140"/>
      <c r="O134" s="140">
        <v>-2479938200</v>
      </c>
      <c r="P134" s="140"/>
      <c r="Q134" s="140">
        <v>240515000</v>
      </c>
    </row>
    <row r="135" spans="1:17" ht="38.25" customHeight="1">
      <c r="A135" s="198" t="s">
        <v>290</v>
      </c>
      <c r="B135" s="198"/>
      <c r="C135" s="140">
        <v>0</v>
      </c>
      <c r="D135" s="140"/>
      <c r="E135" s="140">
        <v>0</v>
      </c>
      <c r="F135" s="140"/>
      <c r="G135" s="140">
        <v>0</v>
      </c>
      <c r="H135" s="140"/>
      <c r="I135" s="140">
        <v>0</v>
      </c>
      <c r="J135" s="140"/>
      <c r="K135" s="140">
        <v>0</v>
      </c>
      <c r="L135" s="140"/>
      <c r="M135" s="140">
        <v>0</v>
      </c>
      <c r="N135" s="140"/>
      <c r="O135" s="140">
        <v>204593916</v>
      </c>
      <c r="P135" s="140"/>
      <c r="Q135" s="140">
        <f>M135+O135</f>
        <v>204593916</v>
      </c>
    </row>
    <row r="136" spans="1:17" ht="38.25" customHeight="1">
      <c r="A136" s="198" t="s">
        <v>121</v>
      </c>
      <c r="B136" s="198"/>
      <c r="C136" s="140">
        <v>0</v>
      </c>
      <c r="D136" s="140"/>
      <c r="E136" s="140">
        <v>0</v>
      </c>
      <c r="F136" s="140"/>
      <c r="G136" s="140">
        <v>0</v>
      </c>
      <c r="H136" s="140"/>
      <c r="I136" s="140">
        <v>0</v>
      </c>
      <c r="J136" s="140"/>
      <c r="K136" s="140">
        <v>8240000</v>
      </c>
      <c r="L136" s="140"/>
      <c r="M136" s="140">
        <v>204959528</v>
      </c>
      <c r="N136" s="140"/>
      <c r="O136" s="140">
        <v>-398473369</v>
      </c>
      <c r="P136" s="140"/>
      <c r="Q136" s="140">
        <v>193513841</v>
      </c>
    </row>
    <row r="137" spans="1:17" ht="38.25" customHeight="1">
      <c r="A137" s="198" t="s">
        <v>147</v>
      </c>
      <c r="B137" s="198"/>
      <c r="C137" s="140">
        <v>0</v>
      </c>
      <c r="D137" s="140"/>
      <c r="E137" s="140">
        <v>0</v>
      </c>
      <c r="F137" s="140"/>
      <c r="G137" s="140">
        <v>0</v>
      </c>
      <c r="H137" s="140"/>
      <c r="I137" s="140">
        <v>0</v>
      </c>
      <c r="J137" s="140"/>
      <c r="K137" s="140">
        <v>25155000</v>
      </c>
      <c r="L137" s="140"/>
      <c r="M137" s="140">
        <v>6975144540</v>
      </c>
      <c r="N137" s="140"/>
      <c r="O137" s="140">
        <v>-7189432773</v>
      </c>
      <c r="P137" s="140"/>
      <c r="Q137" s="140">
        <v>214288233</v>
      </c>
    </row>
    <row r="138" spans="1:17" ht="38.25" customHeight="1">
      <c r="A138" s="198" t="s">
        <v>242</v>
      </c>
      <c r="B138" s="198"/>
      <c r="C138" s="140">
        <v>0</v>
      </c>
      <c r="D138" s="140"/>
      <c r="E138" s="140">
        <v>0</v>
      </c>
      <c r="F138" s="140"/>
      <c r="G138" s="140">
        <v>0</v>
      </c>
      <c r="H138" s="140"/>
      <c r="I138" s="140">
        <v>0</v>
      </c>
      <c r="J138" s="140"/>
      <c r="K138" s="140">
        <v>0</v>
      </c>
      <c r="L138" s="140"/>
      <c r="M138" s="140">
        <v>0</v>
      </c>
      <c r="N138" s="140"/>
      <c r="O138" s="140">
        <v>118880824</v>
      </c>
      <c r="P138" s="140"/>
      <c r="Q138" s="140">
        <v>124285573</v>
      </c>
    </row>
    <row r="139" spans="1:17" ht="38.25" customHeight="1">
      <c r="A139" s="198" t="s">
        <v>258</v>
      </c>
      <c r="B139" s="198"/>
      <c r="C139" s="140">
        <v>0</v>
      </c>
      <c r="D139" s="140"/>
      <c r="E139" s="140">
        <v>0</v>
      </c>
      <c r="F139" s="140"/>
      <c r="G139" s="140">
        <v>0</v>
      </c>
      <c r="H139" s="140"/>
      <c r="I139" s="140">
        <v>0</v>
      </c>
      <c r="J139" s="140"/>
      <c r="K139" s="140">
        <v>1000000</v>
      </c>
      <c r="L139" s="140"/>
      <c r="M139" s="140">
        <v>991516500</v>
      </c>
      <c r="N139" s="140"/>
      <c r="O139" s="140">
        <v>-1105290175</v>
      </c>
      <c r="P139" s="140"/>
      <c r="Q139" s="140">
        <v>113773675</v>
      </c>
    </row>
    <row r="140" spans="1:17" ht="38.25" customHeight="1">
      <c r="A140" s="198" t="s">
        <v>142</v>
      </c>
      <c r="B140" s="198"/>
      <c r="C140" s="140">
        <v>0</v>
      </c>
      <c r="D140" s="140"/>
      <c r="E140" s="140">
        <v>0</v>
      </c>
      <c r="F140" s="140"/>
      <c r="G140" s="140">
        <v>0</v>
      </c>
      <c r="H140" s="140"/>
      <c r="I140" s="140">
        <v>0</v>
      </c>
      <c r="J140" s="140"/>
      <c r="K140" s="140">
        <v>2881000</v>
      </c>
      <c r="L140" s="140"/>
      <c r="M140" s="140">
        <v>1029665520</v>
      </c>
      <c r="N140" s="140"/>
      <c r="O140" s="140">
        <v>-1142462977</v>
      </c>
      <c r="P140" s="140"/>
      <c r="Q140" s="140">
        <v>112797457</v>
      </c>
    </row>
    <row r="141" spans="1:17" ht="38.25" customHeight="1">
      <c r="A141" s="198" t="s">
        <v>137</v>
      </c>
      <c r="B141" s="198"/>
      <c r="C141" s="140">
        <v>0</v>
      </c>
      <c r="D141" s="140"/>
      <c r="E141" s="140">
        <v>0</v>
      </c>
      <c r="F141" s="140"/>
      <c r="G141" s="140">
        <v>0</v>
      </c>
      <c r="H141" s="140"/>
      <c r="I141" s="140">
        <v>0</v>
      </c>
      <c r="J141" s="140"/>
      <c r="K141" s="140">
        <v>4000000</v>
      </c>
      <c r="L141" s="140"/>
      <c r="M141" s="140">
        <v>48851863038</v>
      </c>
      <c r="N141" s="140"/>
      <c r="O141" s="140">
        <v>-49161954891</v>
      </c>
      <c r="P141" s="140"/>
      <c r="Q141" s="140">
        <v>310091853</v>
      </c>
    </row>
    <row r="142" spans="1:17" ht="38.25" customHeight="1">
      <c r="A142" s="198" t="s">
        <v>286</v>
      </c>
      <c r="B142" s="198"/>
      <c r="C142" s="140">
        <v>0</v>
      </c>
      <c r="D142" s="140"/>
      <c r="E142" s="140">
        <v>0</v>
      </c>
      <c r="F142" s="140"/>
      <c r="G142" s="140">
        <v>0</v>
      </c>
      <c r="H142" s="140"/>
      <c r="I142" s="140">
        <v>0</v>
      </c>
      <c r="J142" s="140"/>
      <c r="K142" s="140">
        <v>0</v>
      </c>
      <c r="L142" s="140"/>
      <c r="M142" s="140">
        <v>0</v>
      </c>
      <c r="N142" s="140"/>
      <c r="O142" s="140">
        <v>77686437</v>
      </c>
      <c r="P142" s="140"/>
      <c r="Q142" s="140">
        <v>77872760</v>
      </c>
    </row>
    <row r="143" spans="1:17" ht="38.25" customHeight="1">
      <c r="A143" s="198" t="s">
        <v>248</v>
      </c>
      <c r="B143" s="198"/>
      <c r="C143" s="140">
        <v>0</v>
      </c>
      <c r="D143" s="140"/>
      <c r="E143" s="140">
        <v>0</v>
      </c>
      <c r="F143" s="140"/>
      <c r="G143" s="140">
        <v>0</v>
      </c>
      <c r="H143" s="140"/>
      <c r="I143" s="140">
        <v>0</v>
      </c>
      <c r="J143" s="140"/>
      <c r="K143" s="140">
        <v>0</v>
      </c>
      <c r="L143" s="140"/>
      <c r="M143" s="140">
        <v>0</v>
      </c>
      <c r="N143" s="140"/>
      <c r="O143" s="140">
        <v>77366336</v>
      </c>
      <c r="P143" s="140"/>
      <c r="Q143" s="140">
        <v>81746720</v>
      </c>
    </row>
    <row r="144" spans="1:17" ht="38.25" customHeight="1">
      <c r="A144" s="198" t="s">
        <v>367</v>
      </c>
      <c r="B144" s="198"/>
      <c r="C144" s="140">
        <v>0</v>
      </c>
      <c r="D144" s="140"/>
      <c r="E144" s="140">
        <v>0</v>
      </c>
      <c r="F144" s="140"/>
      <c r="G144" s="140">
        <v>0</v>
      </c>
      <c r="H144" s="140"/>
      <c r="I144" s="140">
        <v>0</v>
      </c>
      <c r="J144" s="140"/>
      <c r="K144" s="140">
        <v>89200000</v>
      </c>
      <c r="L144" s="140"/>
      <c r="M144" s="140">
        <v>98353732815</v>
      </c>
      <c r="N144" s="140"/>
      <c r="O144" s="140">
        <v>-98950743956</v>
      </c>
      <c r="P144" s="140"/>
      <c r="Q144" s="140">
        <v>597011141</v>
      </c>
    </row>
    <row r="145" spans="1:17" ht="38.25" customHeight="1" thickBot="1">
      <c r="A145" s="198" t="s">
        <v>134</v>
      </c>
      <c r="B145" s="198"/>
      <c r="C145" s="140">
        <v>0</v>
      </c>
      <c r="D145" s="140"/>
      <c r="E145" s="140">
        <v>0</v>
      </c>
      <c r="F145" s="140"/>
      <c r="G145" s="140">
        <v>0</v>
      </c>
      <c r="H145" s="140"/>
      <c r="I145" s="140">
        <v>0</v>
      </c>
      <c r="J145" s="140"/>
      <c r="K145" s="140">
        <v>5002000</v>
      </c>
      <c r="L145" s="140"/>
      <c r="M145" s="140">
        <v>1965402192</v>
      </c>
      <c r="N145" s="140"/>
      <c r="O145" s="140">
        <v>-2027382502</v>
      </c>
      <c r="P145" s="140"/>
      <c r="Q145" s="140">
        <v>61980310</v>
      </c>
    </row>
    <row r="146" spans="1:17" ht="38.25" customHeight="1" thickBot="1">
      <c r="A146" s="90" t="s">
        <v>196</v>
      </c>
      <c r="B146" s="198"/>
      <c r="C146" s="144">
        <f>SUM(C127:C145)</f>
        <v>0</v>
      </c>
      <c r="D146" s="140"/>
      <c r="E146" s="144">
        <f>SUM(E127:E145)</f>
        <v>0</v>
      </c>
      <c r="F146" s="140"/>
      <c r="G146" s="144">
        <f>SUM(G127:G145)</f>
        <v>0</v>
      </c>
      <c r="H146" s="140"/>
      <c r="I146" s="144">
        <f>SUM(I127:I145)</f>
        <v>0</v>
      </c>
      <c r="J146" s="140"/>
      <c r="K146" s="144">
        <f>SUM(K127:K145)</f>
        <v>5033080000</v>
      </c>
      <c r="L146" s="140"/>
      <c r="M146" s="144">
        <f>SUM(M127:M145)</f>
        <v>2312244233358</v>
      </c>
      <c r="N146" s="140"/>
      <c r="O146" s="144">
        <f>SUM(O127:O145)</f>
        <v>-2285122904019</v>
      </c>
      <c r="P146" s="140"/>
      <c r="Q146" s="144">
        <f>SUM(Q127:Q145)</f>
        <v>340417432978</v>
      </c>
    </row>
    <row r="147" spans="1:17" ht="38.25" customHeight="1">
      <c r="A147" s="27"/>
      <c r="B147" s="27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1:17" ht="38.25" customHeight="1">
      <c r="A148" s="200" t="s">
        <v>0</v>
      </c>
      <c r="B148" s="200"/>
      <c r="C148" s="200"/>
      <c r="D148" s="200"/>
      <c r="E148" s="200"/>
      <c r="F148" s="200"/>
      <c r="G148" s="200"/>
      <c r="H148" s="200"/>
      <c r="I148" s="200"/>
      <c r="J148" s="200"/>
      <c r="K148" s="200"/>
      <c r="L148" s="200"/>
      <c r="M148" s="200"/>
      <c r="N148" s="200"/>
      <c r="O148" s="200"/>
      <c r="P148" s="200"/>
      <c r="Q148" s="200"/>
    </row>
    <row r="149" spans="1:17" ht="38.25" customHeight="1">
      <c r="A149" s="200" t="s">
        <v>82</v>
      </c>
      <c r="B149" s="200"/>
      <c r="C149" s="200"/>
      <c r="D149" s="200"/>
      <c r="E149" s="200"/>
      <c r="F149" s="200"/>
      <c r="G149" s="200"/>
      <c r="H149" s="200"/>
      <c r="I149" s="200"/>
      <c r="J149" s="200"/>
      <c r="K149" s="200"/>
      <c r="L149" s="200"/>
      <c r="M149" s="200"/>
      <c r="N149" s="200"/>
      <c r="O149" s="200"/>
      <c r="P149" s="200"/>
      <c r="Q149" s="200"/>
    </row>
    <row r="150" spans="1:17" ht="38.25" customHeight="1">
      <c r="A150" s="200" t="s">
        <v>379</v>
      </c>
      <c r="B150" s="200"/>
      <c r="C150" s="200"/>
      <c r="D150" s="200"/>
      <c r="E150" s="200"/>
      <c r="F150" s="200"/>
      <c r="G150" s="200"/>
      <c r="H150" s="200"/>
      <c r="I150" s="200"/>
      <c r="J150" s="200"/>
      <c r="K150" s="200"/>
      <c r="L150" s="200"/>
      <c r="M150" s="200"/>
      <c r="N150" s="200"/>
      <c r="O150" s="200"/>
      <c r="P150" s="200"/>
      <c r="Q150" s="200"/>
    </row>
    <row r="151" spans="1:17" ht="38.25" customHeight="1">
      <c r="A151" s="227"/>
      <c r="B151" s="227"/>
      <c r="C151" s="225"/>
      <c r="D151" s="225"/>
      <c r="E151" s="225"/>
      <c r="F151" s="225"/>
      <c r="G151" s="225"/>
      <c r="H151" s="225"/>
      <c r="I151" s="225"/>
      <c r="J151" s="225"/>
      <c r="K151" s="225"/>
      <c r="L151" s="225"/>
      <c r="M151" s="225"/>
      <c r="N151" s="225"/>
      <c r="O151" s="225"/>
      <c r="P151" s="225"/>
      <c r="Q151" s="225"/>
    </row>
    <row r="152" spans="1:17" ht="38.25" customHeight="1">
      <c r="A152" s="202" t="s">
        <v>323</v>
      </c>
      <c r="B152" s="202"/>
      <c r="C152" s="202"/>
      <c r="D152" s="202"/>
      <c r="E152" s="202"/>
      <c r="F152" s="202"/>
      <c r="G152" s="202"/>
      <c r="H152" s="202"/>
      <c r="I152" s="202"/>
      <c r="J152" s="202"/>
      <c r="K152" s="202"/>
      <c r="L152" s="202"/>
      <c r="M152" s="202"/>
      <c r="N152" s="202"/>
      <c r="O152" s="202"/>
      <c r="P152" s="202"/>
      <c r="Q152" s="202"/>
    </row>
    <row r="153" spans="1:17" ht="38.25" customHeight="1">
      <c r="A153" s="143"/>
      <c r="B153" s="143"/>
      <c r="C153" s="174" t="s">
        <v>160</v>
      </c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</row>
    <row r="154" spans="1:17" ht="38.25" customHeight="1" thickBot="1">
      <c r="A154" s="48"/>
      <c r="B154" s="48"/>
      <c r="C154" s="170" t="s">
        <v>380</v>
      </c>
      <c r="D154" s="170"/>
      <c r="E154" s="170"/>
      <c r="F154" s="170"/>
      <c r="G154" s="170"/>
      <c r="H154" s="170"/>
      <c r="I154" s="170"/>
      <c r="J154" s="91"/>
      <c r="K154" s="191" t="s">
        <v>381</v>
      </c>
      <c r="L154" s="191"/>
      <c r="M154" s="191"/>
      <c r="N154" s="191"/>
      <c r="O154" s="191"/>
      <c r="P154" s="191"/>
      <c r="Q154" s="191"/>
    </row>
    <row r="155" spans="1:17" ht="38.25" customHeight="1" thickBot="1">
      <c r="A155" s="40" t="s">
        <v>83</v>
      </c>
      <c r="B155" s="24"/>
      <c r="C155" s="40" t="s">
        <v>6</v>
      </c>
      <c r="D155" s="24"/>
      <c r="E155" s="40" t="s">
        <v>8</v>
      </c>
      <c r="F155" s="24"/>
      <c r="G155" s="40" t="s">
        <v>95</v>
      </c>
      <c r="H155" s="24"/>
      <c r="I155" s="40" t="s">
        <v>96</v>
      </c>
      <c r="J155" s="24"/>
      <c r="K155" s="40" t="s">
        <v>6</v>
      </c>
      <c r="L155" s="24"/>
      <c r="M155" s="40" t="s">
        <v>8</v>
      </c>
      <c r="N155" s="24"/>
      <c r="O155" s="40" t="s">
        <v>95</v>
      </c>
      <c r="P155" s="24"/>
      <c r="Q155" s="40" t="s">
        <v>96</v>
      </c>
    </row>
    <row r="156" spans="1:17" ht="38.25" customHeight="1">
      <c r="A156" s="90" t="s">
        <v>197</v>
      </c>
      <c r="B156" s="90"/>
      <c r="C156" s="24">
        <f>C146</f>
        <v>0</v>
      </c>
      <c r="D156" s="24"/>
      <c r="E156" s="24">
        <f>E146</f>
        <v>0</v>
      </c>
      <c r="F156" s="24"/>
      <c r="G156" s="24">
        <f>G146</f>
        <v>0</v>
      </c>
      <c r="H156" s="24"/>
      <c r="I156" s="24">
        <f>I146</f>
        <v>0</v>
      </c>
      <c r="J156" s="24"/>
      <c r="K156" s="24">
        <f>K146</f>
        <v>5033080000</v>
      </c>
      <c r="L156" s="24"/>
      <c r="M156" s="24">
        <f>M146</f>
        <v>2312244233358</v>
      </c>
      <c r="N156" s="24"/>
      <c r="O156" s="24">
        <f>O146</f>
        <v>-2285122904019</v>
      </c>
      <c r="P156" s="24"/>
      <c r="Q156" s="24">
        <f>Q146</f>
        <v>340417432978</v>
      </c>
    </row>
    <row r="157" spans="1:17" ht="38.25" customHeight="1">
      <c r="A157" s="198" t="s">
        <v>233</v>
      </c>
      <c r="B157" s="198"/>
      <c r="C157" s="140">
        <v>0</v>
      </c>
      <c r="D157" s="140"/>
      <c r="E157" s="140">
        <v>0</v>
      </c>
      <c r="F157" s="140"/>
      <c r="G157" s="140">
        <v>0</v>
      </c>
      <c r="H157" s="140"/>
      <c r="I157" s="140">
        <v>0</v>
      </c>
      <c r="J157" s="140"/>
      <c r="K157" s="140"/>
      <c r="L157" s="140"/>
      <c r="M157" s="140">
        <v>0</v>
      </c>
      <c r="N157" s="140"/>
      <c r="O157" s="140">
        <v>215229614</v>
      </c>
      <c r="P157" s="140"/>
      <c r="Q157" s="140">
        <v>215229614</v>
      </c>
    </row>
    <row r="158" spans="1:17" ht="38.25" customHeight="1">
      <c r="A158" s="198" t="s">
        <v>120</v>
      </c>
      <c r="B158" s="198"/>
      <c r="C158" s="140">
        <v>0</v>
      </c>
      <c r="D158" s="140"/>
      <c r="E158" s="140">
        <v>0</v>
      </c>
      <c r="F158" s="140"/>
      <c r="G158" s="140">
        <v>0</v>
      </c>
      <c r="H158" s="140"/>
      <c r="I158" s="140">
        <v>0</v>
      </c>
      <c r="J158" s="140"/>
      <c r="K158" s="140">
        <v>1241000</v>
      </c>
      <c r="L158" s="140"/>
      <c r="M158" s="140">
        <v>492476400</v>
      </c>
      <c r="N158" s="140"/>
      <c r="O158" s="140">
        <v>-451266754</v>
      </c>
      <c r="P158" s="140"/>
      <c r="Q158" s="140">
        <v>43933246</v>
      </c>
    </row>
    <row r="159" spans="1:17" ht="38.25" customHeight="1">
      <c r="A159" s="198" t="s">
        <v>130</v>
      </c>
      <c r="B159" s="198"/>
      <c r="C159" s="140">
        <v>0</v>
      </c>
      <c r="D159" s="140"/>
      <c r="E159" s="140">
        <v>0</v>
      </c>
      <c r="F159" s="140"/>
      <c r="G159" s="140">
        <v>0</v>
      </c>
      <c r="H159" s="140"/>
      <c r="I159" s="140">
        <v>0</v>
      </c>
      <c r="J159" s="140"/>
      <c r="K159" s="140">
        <v>2015000</v>
      </c>
      <c r="L159" s="140"/>
      <c r="M159" s="140">
        <v>719978220</v>
      </c>
      <c r="N159" s="140"/>
      <c r="O159" s="140">
        <v>-691608727</v>
      </c>
      <c r="P159" s="140"/>
      <c r="Q159" s="140">
        <v>32351273</v>
      </c>
    </row>
    <row r="160" spans="1:17" ht="38.25" customHeight="1">
      <c r="A160" s="198" t="s">
        <v>283</v>
      </c>
      <c r="B160" s="198"/>
      <c r="C160" s="140">
        <v>0</v>
      </c>
      <c r="D160" s="140"/>
      <c r="E160" s="140">
        <v>0</v>
      </c>
      <c r="F160" s="140"/>
      <c r="G160" s="140">
        <v>0</v>
      </c>
      <c r="H160" s="140"/>
      <c r="I160" s="140">
        <v>0</v>
      </c>
      <c r="J160" s="140"/>
      <c r="K160" s="140">
        <v>0</v>
      </c>
      <c r="L160" s="140"/>
      <c r="M160" s="140">
        <v>0</v>
      </c>
      <c r="N160" s="140"/>
      <c r="O160" s="140">
        <v>27910478</v>
      </c>
      <c r="P160" s="140"/>
      <c r="Q160" s="140">
        <v>27936320</v>
      </c>
    </row>
    <row r="161" spans="1:17" ht="38.25" customHeight="1">
      <c r="A161" s="198" t="s">
        <v>100</v>
      </c>
      <c r="B161" s="198"/>
      <c r="C161" s="140">
        <v>0</v>
      </c>
      <c r="D161" s="140"/>
      <c r="E161" s="140">
        <v>0</v>
      </c>
      <c r="F161" s="140"/>
      <c r="G161" s="140">
        <v>0</v>
      </c>
      <c r="H161" s="140"/>
      <c r="I161" s="140">
        <v>0</v>
      </c>
      <c r="J161" s="140"/>
      <c r="K161" s="140">
        <v>1020000</v>
      </c>
      <c r="L161" s="140"/>
      <c r="M161" s="140">
        <v>912055950</v>
      </c>
      <c r="N161" s="140"/>
      <c r="O161" s="140">
        <v>-891240268</v>
      </c>
      <c r="P161" s="140"/>
      <c r="Q161" s="140">
        <v>25859732</v>
      </c>
    </row>
    <row r="162" spans="1:17" ht="38.25" customHeight="1">
      <c r="A162" s="198" t="s">
        <v>70</v>
      </c>
      <c r="B162" s="198"/>
      <c r="C162" s="140">
        <v>0</v>
      </c>
      <c r="D162" s="140"/>
      <c r="E162" s="140">
        <v>0</v>
      </c>
      <c r="F162" s="140"/>
      <c r="G162" s="140">
        <v>0</v>
      </c>
      <c r="H162" s="140"/>
      <c r="I162" s="140">
        <v>0</v>
      </c>
      <c r="J162" s="140"/>
      <c r="K162" s="140">
        <v>52000</v>
      </c>
      <c r="L162" s="140"/>
      <c r="M162" s="140">
        <v>21161340</v>
      </c>
      <c r="N162" s="140"/>
      <c r="O162" s="140">
        <v>40507603</v>
      </c>
      <c r="P162" s="140"/>
      <c r="Q162" s="140">
        <v>19351123</v>
      </c>
    </row>
    <row r="163" spans="1:17" ht="38.25" customHeight="1">
      <c r="A163" s="198" t="s">
        <v>138</v>
      </c>
      <c r="B163" s="198"/>
      <c r="C163" s="140">
        <v>0</v>
      </c>
      <c r="D163" s="140"/>
      <c r="E163" s="140">
        <v>0</v>
      </c>
      <c r="F163" s="140"/>
      <c r="G163" s="140">
        <v>0</v>
      </c>
      <c r="H163" s="140"/>
      <c r="I163" s="140">
        <v>0</v>
      </c>
      <c r="J163" s="140"/>
      <c r="K163" s="140">
        <v>2039000</v>
      </c>
      <c r="L163" s="140"/>
      <c r="M163" s="140">
        <v>811114200</v>
      </c>
      <c r="N163" s="140"/>
      <c r="O163" s="140">
        <v>-794063263</v>
      </c>
      <c r="P163" s="140"/>
      <c r="Q163" s="140">
        <v>21536737</v>
      </c>
    </row>
    <row r="164" spans="1:17" ht="38.25" customHeight="1">
      <c r="A164" s="198" t="s">
        <v>118</v>
      </c>
      <c r="B164" s="198"/>
      <c r="C164" s="140">
        <v>0</v>
      </c>
      <c r="D164" s="140"/>
      <c r="E164" s="140">
        <v>0</v>
      </c>
      <c r="F164" s="140"/>
      <c r="G164" s="140">
        <v>0</v>
      </c>
      <c r="H164" s="140"/>
      <c r="I164" s="140">
        <v>0</v>
      </c>
      <c r="J164" s="140"/>
      <c r="K164" s="140">
        <v>6147000</v>
      </c>
      <c r="L164" s="140"/>
      <c r="M164" s="140">
        <v>7653245498</v>
      </c>
      <c r="N164" s="140"/>
      <c r="O164" s="140">
        <v>-7648639132</v>
      </c>
      <c r="P164" s="140"/>
      <c r="Q164" s="140">
        <v>46380868</v>
      </c>
    </row>
    <row r="165" spans="1:17" ht="38.25" customHeight="1">
      <c r="A165" s="198" t="s">
        <v>388</v>
      </c>
      <c r="B165" s="198"/>
      <c r="C165" s="140">
        <v>25000</v>
      </c>
      <c r="D165" s="140"/>
      <c r="E165" s="140">
        <v>150113</v>
      </c>
      <c r="F165" s="140"/>
      <c r="G165" s="140">
        <v>-2500000</v>
      </c>
      <c r="H165" s="140"/>
      <c r="I165" s="140">
        <v>2349887</v>
      </c>
      <c r="J165" s="140"/>
      <c r="K165" s="140">
        <v>0</v>
      </c>
      <c r="L165" s="140"/>
      <c r="M165" s="140">
        <v>0</v>
      </c>
      <c r="N165" s="140"/>
      <c r="O165" s="140">
        <v>2347994</v>
      </c>
      <c r="P165" s="140"/>
      <c r="Q165" s="140">
        <v>2347994</v>
      </c>
    </row>
    <row r="166" spans="1:17" ht="38.25" customHeight="1">
      <c r="A166" s="198" t="s">
        <v>119</v>
      </c>
      <c r="B166" s="198"/>
      <c r="C166" s="140">
        <v>0</v>
      </c>
      <c r="D166" s="140"/>
      <c r="E166" s="140">
        <v>0</v>
      </c>
      <c r="F166" s="140"/>
      <c r="G166" s="140">
        <v>0</v>
      </c>
      <c r="H166" s="140"/>
      <c r="I166" s="140">
        <v>0</v>
      </c>
      <c r="J166" s="140"/>
      <c r="K166" s="140">
        <v>130000</v>
      </c>
      <c r="L166" s="140"/>
      <c r="M166" s="140">
        <v>51714000</v>
      </c>
      <c r="N166" s="140"/>
      <c r="O166" s="140">
        <v>-49586889</v>
      </c>
      <c r="P166" s="140"/>
      <c r="Q166" s="140">
        <v>2413111</v>
      </c>
    </row>
    <row r="167" spans="1:17" ht="38.25" customHeight="1">
      <c r="A167" s="198" t="s">
        <v>261</v>
      </c>
      <c r="B167" s="198"/>
      <c r="C167" s="140">
        <v>0</v>
      </c>
      <c r="D167" s="140"/>
      <c r="E167" s="140">
        <v>0</v>
      </c>
      <c r="F167" s="140"/>
      <c r="G167" s="140">
        <v>0</v>
      </c>
      <c r="H167" s="140"/>
      <c r="I167" s="140">
        <v>0</v>
      </c>
      <c r="J167" s="140"/>
      <c r="K167" s="140">
        <v>0</v>
      </c>
      <c r="L167" s="140"/>
      <c r="M167" s="140">
        <v>0</v>
      </c>
      <c r="N167" s="140"/>
      <c r="O167" s="140">
        <v>1816711</v>
      </c>
      <c r="P167" s="140"/>
      <c r="Q167" s="140">
        <v>1858436</v>
      </c>
    </row>
    <row r="168" spans="1:17" ht="38.25" customHeight="1">
      <c r="A168" s="198" t="s">
        <v>114</v>
      </c>
      <c r="B168" s="198"/>
      <c r="C168" s="140">
        <v>0</v>
      </c>
      <c r="D168" s="140"/>
      <c r="E168" s="140">
        <v>0</v>
      </c>
      <c r="F168" s="140"/>
      <c r="G168" s="140">
        <v>0</v>
      </c>
      <c r="H168" s="140"/>
      <c r="I168" s="140">
        <v>0</v>
      </c>
      <c r="J168" s="140"/>
      <c r="K168" s="140">
        <v>60000</v>
      </c>
      <c r="L168" s="140"/>
      <c r="M168" s="140">
        <v>22296690</v>
      </c>
      <c r="N168" s="140"/>
      <c r="O168" s="140">
        <v>-21324921</v>
      </c>
      <c r="P168" s="140"/>
      <c r="Q168" s="140">
        <v>1095079</v>
      </c>
    </row>
    <row r="169" spans="1:17" ht="38.25" customHeight="1">
      <c r="A169" s="198" t="s">
        <v>244</v>
      </c>
      <c r="B169" s="198"/>
      <c r="C169" s="140">
        <v>0</v>
      </c>
      <c r="D169" s="140"/>
      <c r="E169" s="140">
        <v>0</v>
      </c>
      <c r="F169" s="140"/>
      <c r="G169" s="140">
        <v>0</v>
      </c>
      <c r="H169" s="140"/>
      <c r="I169" s="140">
        <v>0</v>
      </c>
      <c r="J169" s="140"/>
      <c r="K169" s="140">
        <v>3000</v>
      </c>
      <c r="L169" s="140"/>
      <c r="M169" s="140">
        <v>2983500</v>
      </c>
      <c r="N169" s="140"/>
      <c r="O169" s="140">
        <v>-2750992</v>
      </c>
      <c r="P169" s="140"/>
      <c r="Q169" s="140">
        <v>249008</v>
      </c>
    </row>
    <row r="170" spans="1:17" ht="38.25" customHeight="1">
      <c r="A170" s="198" t="s">
        <v>259</v>
      </c>
      <c r="B170" s="198"/>
      <c r="C170" s="140">
        <v>0</v>
      </c>
      <c r="D170" s="140"/>
      <c r="E170" s="140">
        <v>0</v>
      </c>
      <c r="F170" s="140"/>
      <c r="G170" s="140">
        <v>0</v>
      </c>
      <c r="H170" s="140"/>
      <c r="I170" s="140">
        <v>0</v>
      </c>
      <c r="J170" s="140"/>
      <c r="K170" s="140">
        <v>1000</v>
      </c>
      <c r="L170" s="140"/>
      <c r="M170" s="140">
        <v>1193400</v>
      </c>
      <c r="N170" s="140"/>
      <c r="O170" s="140">
        <v>-1066997</v>
      </c>
      <c r="P170" s="140"/>
      <c r="Q170" s="140">
        <v>133003</v>
      </c>
    </row>
    <row r="171" spans="1:17" ht="38.25" customHeight="1" thickBot="1">
      <c r="A171" s="198" t="s">
        <v>68</v>
      </c>
      <c r="B171" s="198"/>
      <c r="C171" s="140">
        <v>0</v>
      </c>
      <c r="D171" s="140"/>
      <c r="E171" s="140">
        <v>0</v>
      </c>
      <c r="F171" s="140"/>
      <c r="G171" s="140">
        <v>0</v>
      </c>
      <c r="H171" s="140"/>
      <c r="I171" s="140">
        <v>0</v>
      </c>
      <c r="J171" s="140"/>
      <c r="K171" s="140">
        <v>547000</v>
      </c>
      <c r="L171" s="140"/>
      <c r="M171" s="140">
        <v>543991500</v>
      </c>
      <c r="N171" s="140"/>
      <c r="O171" s="140">
        <v>-544434506</v>
      </c>
      <c r="P171" s="140"/>
      <c r="Q171" s="140">
        <v>2565494</v>
      </c>
    </row>
    <row r="172" spans="1:17" ht="38.25" customHeight="1" thickBot="1">
      <c r="A172" s="90" t="s">
        <v>196</v>
      </c>
      <c r="B172" s="198"/>
      <c r="C172" s="144">
        <f>SUM(C156:C171)</f>
        <v>25000</v>
      </c>
      <c r="D172" s="140"/>
      <c r="E172" s="144">
        <f>SUM(E156:E171)</f>
        <v>150113</v>
      </c>
      <c r="F172" s="140"/>
      <c r="G172" s="144">
        <f>SUM(G156:G171)</f>
        <v>-2500000</v>
      </c>
      <c r="H172" s="140"/>
      <c r="I172" s="144">
        <f>SUM(I156:I171)</f>
        <v>2349887</v>
      </c>
      <c r="J172" s="140"/>
      <c r="K172" s="144">
        <f>SUM(K156:K171)</f>
        <v>5046335000</v>
      </c>
      <c r="L172" s="140"/>
      <c r="M172" s="144">
        <f>SUM(M156:M171)</f>
        <v>2323476444056</v>
      </c>
      <c r="N172" s="140"/>
      <c r="O172" s="144">
        <f>SUM(O156:O171)</f>
        <v>-2295931074068</v>
      </c>
      <c r="P172" s="140"/>
      <c r="Q172" s="144">
        <f>SUM(Q156:Q171)</f>
        <v>340860674016</v>
      </c>
    </row>
    <row r="173" spans="1:17" ht="38.25" customHeight="1">
      <c r="A173" s="27"/>
      <c r="B173" s="27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1:17" ht="38.25" customHeight="1">
      <c r="A174" s="200" t="s">
        <v>0</v>
      </c>
      <c r="B174" s="200"/>
      <c r="C174" s="200"/>
      <c r="D174" s="200"/>
      <c r="E174" s="200"/>
      <c r="F174" s="200"/>
      <c r="G174" s="200"/>
      <c r="H174" s="200"/>
      <c r="I174" s="200"/>
      <c r="J174" s="200"/>
      <c r="K174" s="200"/>
      <c r="L174" s="200"/>
      <c r="M174" s="200"/>
      <c r="N174" s="200"/>
      <c r="O174" s="200"/>
      <c r="P174" s="200"/>
      <c r="Q174" s="200"/>
    </row>
    <row r="175" spans="1:17" ht="38.25" customHeight="1">
      <c r="A175" s="200" t="s">
        <v>82</v>
      </c>
      <c r="B175" s="200"/>
      <c r="C175" s="200"/>
      <c r="D175" s="200"/>
      <c r="E175" s="200"/>
      <c r="F175" s="200"/>
      <c r="G175" s="200"/>
      <c r="H175" s="200"/>
      <c r="I175" s="200"/>
      <c r="J175" s="200"/>
      <c r="K175" s="200"/>
      <c r="L175" s="200"/>
      <c r="M175" s="200"/>
      <c r="N175" s="200"/>
      <c r="O175" s="200"/>
      <c r="P175" s="200"/>
      <c r="Q175" s="200"/>
    </row>
    <row r="176" spans="1:17" ht="38.25" customHeight="1">
      <c r="A176" s="200" t="s">
        <v>379</v>
      </c>
      <c r="B176" s="200"/>
      <c r="C176" s="200"/>
      <c r="D176" s="200"/>
      <c r="E176" s="200"/>
      <c r="F176" s="200"/>
      <c r="G176" s="200"/>
      <c r="H176" s="200"/>
      <c r="I176" s="200"/>
      <c r="J176" s="200"/>
      <c r="K176" s="200"/>
      <c r="L176" s="200"/>
      <c r="M176" s="200"/>
      <c r="N176" s="200"/>
      <c r="O176" s="200"/>
      <c r="P176" s="200"/>
      <c r="Q176" s="200"/>
    </row>
    <row r="177" spans="1:17" ht="38.25" customHeight="1">
      <c r="A177" s="227"/>
      <c r="B177" s="227"/>
      <c r="C177" s="225"/>
      <c r="D177" s="225"/>
      <c r="E177" s="225"/>
      <c r="F177" s="225"/>
      <c r="G177" s="225"/>
      <c r="H177" s="225"/>
      <c r="I177" s="225"/>
      <c r="J177" s="225"/>
      <c r="K177" s="225"/>
      <c r="L177" s="225"/>
      <c r="M177" s="225"/>
      <c r="N177" s="225"/>
      <c r="O177" s="225"/>
      <c r="P177" s="225"/>
      <c r="Q177" s="225"/>
    </row>
    <row r="178" spans="1:17" ht="38.25" customHeight="1">
      <c r="A178" s="202" t="s">
        <v>323</v>
      </c>
      <c r="B178" s="202"/>
      <c r="C178" s="202"/>
      <c r="D178" s="202"/>
      <c r="E178" s="202"/>
      <c r="F178" s="202"/>
      <c r="G178" s="202"/>
      <c r="H178" s="202"/>
      <c r="I178" s="202"/>
      <c r="J178" s="202"/>
      <c r="K178" s="202"/>
      <c r="L178" s="202"/>
      <c r="M178" s="202"/>
      <c r="N178" s="202"/>
      <c r="O178" s="202"/>
      <c r="P178" s="202"/>
      <c r="Q178" s="202"/>
    </row>
    <row r="179" spans="1:17" ht="38.25" customHeight="1">
      <c r="A179" s="143"/>
      <c r="B179" s="143"/>
      <c r="C179" s="174" t="s">
        <v>160</v>
      </c>
      <c r="D179" s="174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</row>
    <row r="180" spans="1:17" ht="38.25" customHeight="1" thickBot="1">
      <c r="A180" s="48"/>
      <c r="B180" s="48"/>
      <c r="C180" s="170" t="s">
        <v>380</v>
      </c>
      <c r="D180" s="170"/>
      <c r="E180" s="170"/>
      <c r="F180" s="170"/>
      <c r="G180" s="170"/>
      <c r="H180" s="170"/>
      <c r="I180" s="170"/>
      <c r="J180" s="91"/>
      <c r="K180" s="191" t="s">
        <v>381</v>
      </c>
      <c r="L180" s="191"/>
      <c r="M180" s="191"/>
      <c r="N180" s="191"/>
      <c r="O180" s="191"/>
      <c r="P180" s="191"/>
      <c r="Q180" s="191"/>
    </row>
    <row r="181" spans="1:17" ht="38.25" customHeight="1" thickBot="1">
      <c r="A181" s="40" t="s">
        <v>83</v>
      </c>
      <c r="B181" s="24"/>
      <c r="C181" s="40" t="s">
        <v>6</v>
      </c>
      <c r="D181" s="24"/>
      <c r="E181" s="40" t="s">
        <v>8</v>
      </c>
      <c r="F181" s="24"/>
      <c r="G181" s="40" t="s">
        <v>95</v>
      </c>
      <c r="H181" s="24"/>
      <c r="I181" s="40" t="s">
        <v>96</v>
      </c>
      <c r="J181" s="24"/>
      <c r="K181" s="40" t="s">
        <v>6</v>
      </c>
      <c r="L181" s="24"/>
      <c r="M181" s="40" t="s">
        <v>8</v>
      </c>
      <c r="N181" s="24"/>
      <c r="O181" s="40" t="s">
        <v>95</v>
      </c>
      <c r="P181" s="24"/>
      <c r="Q181" s="40" t="s">
        <v>96</v>
      </c>
    </row>
    <row r="182" spans="1:17" ht="38.25" customHeight="1">
      <c r="A182" s="90" t="s">
        <v>197</v>
      </c>
      <c r="B182" s="90"/>
      <c r="C182" s="24">
        <f>C172</f>
        <v>25000</v>
      </c>
      <c r="D182" s="24"/>
      <c r="E182" s="24">
        <f>E172</f>
        <v>150113</v>
      </c>
      <c r="F182" s="24"/>
      <c r="G182" s="24">
        <f>G172</f>
        <v>-2500000</v>
      </c>
      <c r="H182" s="24"/>
      <c r="I182" s="24">
        <f>I172</f>
        <v>2349887</v>
      </c>
      <c r="J182" s="24"/>
      <c r="K182" s="24">
        <f>K172</f>
        <v>5046335000</v>
      </c>
      <c r="L182" s="24"/>
      <c r="M182" s="24">
        <f>M172</f>
        <v>2323476444056</v>
      </c>
      <c r="N182" s="24"/>
      <c r="O182" s="24">
        <f>O172</f>
        <v>-2295931074068</v>
      </c>
      <c r="P182" s="24"/>
      <c r="Q182" s="24">
        <f>Q172</f>
        <v>340860674016</v>
      </c>
    </row>
    <row r="183" spans="1:17" ht="38.25" customHeight="1">
      <c r="A183" s="198" t="s">
        <v>368</v>
      </c>
      <c r="B183" s="198"/>
      <c r="C183" s="140">
        <v>0</v>
      </c>
      <c r="D183" s="140"/>
      <c r="E183" s="140">
        <v>0</v>
      </c>
      <c r="F183" s="140"/>
      <c r="G183" s="140">
        <v>0</v>
      </c>
      <c r="H183" s="140"/>
      <c r="I183" s="140">
        <v>0</v>
      </c>
      <c r="J183" s="140"/>
      <c r="K183" s="140">
        <v>2000000</v>
      </c>
      <c r="L183" s="140"/>
      <c r="M183" s="140">
        <v>596700000</v>
      </c>
      <c r="N183" s="140"/>
      <c r="O183" s="140">
        <v>-597500167</v>
      </c>
      <c r="P183" s="140"/>
      <c r="Q183" s="140">
        <v>2499833</v>
      </c>
    </row>
    <row r="184" spans="1:17" ht="38.25" customHeight="1">
      <c r="A184" s="198" t="s">
        <v>263</v>
      </c>
      <c r="B184" s="198"/>
      <c r="C184" s="140">
        <v>78221000</v>
      </c>
      <c r="D184" s="140"/>
      <c r="E184" s="140">
        <v>19144125</v>
      </c>
      <c r="F184" s="140"/>
      <c r="G184" s="140">
        <v>6046983128</v>
      </c>
      <c r="H184" s="140"/>
      <c r="I184" s="140">
        <v>6066233128</v>
      </c>
      <c r="J184" s="140"/>
      <c r="K184" s="140">
        <v>78221000</v>
      </c>
      <c r="L184" s="140"/>
      <c r="M184" s="140">
        <v>6080466073</v>
      </c>
      <c r="N184" s="140"/>
      <c r="O184" s="140">
        <v>-18932872</v>
      </c>
      <c r="P184" s="140"/>
      <c r="Q184" s="140">
        <v>6061533201</v>
      </c>
    </row>
    <row r="185" spans="1:17" ht="38.25" customHeight="1">
      <c r="A185" s="198" t="s">
        <v>369</v>
      </c>
      <c r="B185" s="198"/>
      <c r="C185" s="140">
        <v>0</v>
      </c>
      <c r="D185" s="140"/>
      <c r="E185" s="140">
        <v>0</v>
      </c>
      <c r="F185" s="140"/>
      <c r="G185" s="140">
        <v>0</v>
      </c>
      <c r="H185" s="140"/>
      <c r="I185" s="140">
        <v>0</v>
      </c>
      <c r="J185" s="140"/>
      <c r="K185" s="140">
        <v>39278000</v>
      </c>
      <c r="L185" s="140"/>
      <c r="M185" s="140">
        <v>4375524597</v>
      </c>
      <c r="N185" s="140"/>
      <c r="O185" s="140">
        <v>-4377821283</v>
      </c>
      <c r="P185" s="140"/>
      <c r="Q185" s="140">
        <v>39365814</v>
      </c>
    </row>
    <row r="186" spans="1:17" ht="38.25" customHeight="1">
      <c r="A186" s="198" t="s">
        <v>108</v>
      </c>
      <c r="B186" s="198"/>
      <c r="C186" s="140">
        <v>0</v>
      </c>
      <c r="D186" s="140"/>
      <c r="E186" s="140">
        <v>0</v>
      </c>
      <c r="F186" s="140"/>
      <c r="G186" s="140">
        <v>0</v>
      </c>
      <c r="H186" s="140"/>
      <c r="I186" s="140">
        <v>0</v>
      </c>
      <c r="J186" s="140"/>
      <c r="K186" s="140">
        <v>410000</v>
      </c>
      <c r="L186" s="140"/>
      <c r="M186" s="140">
        <v>102577642</v>
      </c>
      <c r="N186" s="140"/>
      <c r="O186" s="140">
        <v>61500000</v>
      </c>
      <c r="P186" s="140"/>
      <c r="Q186" s="140">
        <v>-41077642</v>
      </c>
    </row>
    <row r="187" spans="1:17" ht="38.25" customHeight="1">
      <c r="A187" s="198" t="s">
        <v>266</v>
      </c>
      <c r="B187" s="198"/>
      <c r="C187" s="140">
        <v>0</v>
      </c>
      <c r="D187" s="140"/>
      <c r="E187" s="140">
        <v>0</v>
      </c>
      <c r="F187" s="140"/>
      <c r="G187" s="140">
        <v>0</v>
      </c>
      <c r="H187" s="140"/>
      <c r="I187" s="140">
        <v>0</v>
      </c>
      <c r="J187" s="140"/>
      <c r="K187" s="140">
        <v>69920000</v>
      </c>
      <c r="L187" s="140"/>
      <c r="M187" s="140">
        <v>8833415698</v>
      </c>
      <c r="N187" s="140"/>
      <c r="O187" s="140">
        <v>-8839885714</v>
      </c>
      <c r="P187" s="140"/>
      <c r="Q187" s="140">
        <v>266834</v>
      </c>
    </row>
    <row r="188" spans="1:17" ht="38.25" customHeight="1">
      <c r="A188" s="198" t="s">
        <v>140</v>
      </c>
      <c r="B188" s="198"/>
      <c r="C188" s="140">
        <v>0</v>
      </c>
      <c r="D188" s="140"/>
      <c r="E188" s="140">
        <v>0</v>
      </c>
      <c r="F188" s="140"/>
      <c r="G188" s="140">
        <v>0</v>
      </c>
      <c r="H188" s="140"/>
      <c r="I188" s="140">
        <v>0</v>
      </c>
      <c r="J188" s="140"/>
      <c r="K188" s="140">
        <v>7096000</v>
      </c>
      <c r="L188" s="140"/>
      <c r="M188" s="140">
        <v>1094631409</v>
      </c>
      <c r="N188" s="140"/>
      <c r="O188" s="140">
        <v>-1128046762</v>
      </c>
      <c r="P188" s="140"/>
      <c r="Q188" s="140">
        <v>-25391403</v>
      </c>
    </row>
    <row r="189" spans="1:17" ht="38.25" customHeight="1">
      <c r="A189" s="198" t="s">
        <v>370</v>
      </c>
      <c r="B189" s="198"/>
      <c r="C189" s="140">
        <v>0</v>
      </c>
      <c r="D189" s="140"/>
      <c r="E189" s="140">
        <v>0</v>
      </c>
      <c r="F189" s="140"/>
      <c r="G189" s="140">
        <v>0</v>
      </c>
      <c r="H189" s="140"/>
      <c r="I189" s="140">
        <v>0</v>
      </c>
      <c r="J189" s="140"/>
      <c r="K189" s="140">
        <v>13440000</v>
      </c>
      <c r="L189" s="140"/>
      <c r="M189" s="140">
        <v>13330278000</v>
      </c>
      <c r="N189" s="140"/>
      <c r="O189" s="140">
        <v>-13382566964</v>
      </c>
      <c r="P189" s="140"/>
      <c r="Q189" s="140">
        <v>21433036</v>
      </c>
    </row>
    <row r="190" spans="1:17" ht="38.25" customHeight="1">
      <c r="A190" s="198" t="s">
        <v>112</v>
      </c>
      <c r="B190" s="198"/>
      <c r="C190" s="140">
        <v>0</v>
      </c>
      <c r="D190" s="140"/>
      <c r="E190" s="140">
        <v>0</v>
      </c>
      <c r="F190" s="140"/>
      <c r="G190" s="140">
        <v>0</v>
      </c>
      <c r="H190" s="140"/>
      <c r="I190" s="140">
        <v>0</v>
      </c>
      <c r="J190" s="140"/>
      <c r="K190" s="140">
        <v>435000</v>
      </c>
      <c r="L190" s="140"/>
      <c r="M190" s="140">
        <v>148012034</v>
      </c>
      <c r="N190" s="140"/>
      <c r="O190" s="140">
        <v>87000000</v>
      </c>
      <c r="P190" s="140"/>
      <c r="Q190" s="140">
        <v>-61012034</v>
      </c>
    </row>
    <row r="191" spans="1:17" ht="38.25" customHeight="1">
      <c r="A191" s="198" t="s">
        <v>287</v>
      </c>
      <c r="B191" s="198"/>
      <c r="C191" s="140">
        <v>0</v>
      </c>
      <c r="D191" s="140"/>
      <c r="E191" s="140">
        <v>0</v>
      </c>
      <c r="F191" s="140"/>
      <c r="G191" s="140">
        <v>0</v>
      </c>
      <c r="H191" s="140"/>
      <c r="I191" s="140">
        <v>0</v>
      </c>
      <c r="J191" s="140"/>
      <c r="K191" s="140">
        <v>0</v>
      </c>
      <c r="L191" s="140"/>
      <c r="M191" s="140">
        <v>0</v>
      </c>
      <c r="N191" s="140"/>
      <c r="O191" s="140">
        <v>-87991374</v>
      </c>
      <c r="P191" s="140"/>
      <c r="Q191" s="140">
        <v>-87948957</v>
      </c>
    </row>
    <row r="192" spans="1:17" ht="38.25" customHeight="1">
      <c r="A192" s="198" t="s">
        <v>371</v>
      </c>
      <c r="B192" s="198"/>
      <c r="C192" s="140">
        <v>0</v>
      </c>
      <c r="D192" s="140"/>
      <c r="E192" s="140">
        <v>0</v>
      </c>
      <c r="F192" s="140"/>
      <c r="G192" s="140">
        <v>0</v>
      </c>
      <c r="H192" s="140"/>
      <c r="I192" s="140">
        <v>0</v>
      </c>
      <c r="J192" s="140"/>
      <c r="K192" s="140">
        <v>5000000</v>
      </c>
      <c r="L192" s="140"/>
      <c r="M192" s="140">
        <v>4519545030</v>
      </c>
      <c r="N192" s="140"/>
      <c r="O192" s="140">
        <v>-4629839131</v>
      </c>
      <c r="P192" s="140"/>
      <c r="Q192" s="140">
        <v>-85299131</v>
      </c>
    </row>
    <row r="193" spans="1:17" ht="38.25" customHeight="1" thickBot="1">
      <c r="A193" s="198" t="s">
        <v>246</v>
      </c>
      <c r="B193" s="198"/>
      <c r="C193" s="140">
        <v>0</v>
      </c>
      <c r="D193" s="140"/>
      <c r="E193" s="140">
        <v>0</v>
      </c>
      <c r="F193" s="140"/>
      <c r="G193" s="140">
        <v>0</v>
      </c>
      <c r="H193" s="140"/>
      <c r="I193" s="140">
        <v>0</v>
      </c>
      <c r="J193" s="140"/>
      <c r="K193" s="140">
        <v>5000000</v>
      </c>
      <c r="L193" s="140"/>
      <c r="M193" s="140">
        <v>47695506833</v>
      </c>
      <c r="N193" s="140"/>
      <c r="O193" s="140">
        <v>-47885880183</v>
      </c>
      <c r="P193" s="140"/>
      <c r="Q193" s="140">
        <v>67822289</v>
      </c>
    </row>
    <row r="194" spans="1:17" ht="38.25" customHeight="1" thickBot="1">
      <c r="A194" s="90" t="s">
        <v>196</v>
      </c>
      <c r="B194" s="198"/>
      <c r="C194" s="144">
        <f>SUM(C182:C193)</f>
        <v>78246000</v>
      </c>
      <c r="D194" s="140"/>
      <c r="E194" s="144">
        <f>SUM(E182:E193)</f>
        <v>19294238</v>
      </c>
      <c r="F194" s="140"/>
      <c r="G194" s="144">
        <f>SUM(G182:G193)</f>
        <v>6044483128</v>
      </c>
      <c r="H194" s="140"/>
      <c r="I194" s="144">
        <f>SUM(I182:I193)</f>
        <v>6068583015</v>
      </c>
      <c r="J194" s="140"/>
      <c r="K194" s="144">
        <f>SUM(K182:K193)</f>
        <v>5267135000</v>
      </c>
      <c r="L194" s="140"/>
      <c r="M194" s="144">
        <f>SUM(M182:M193)</f>
        <v>2410253101372</v>
      </c>
      <c r="N194" s="140"/>
      <c r="O194" s="144">
        <f>SUM(O182:O193)</f>
        <v>-2376731038518</v>
      </c>
      <c r="P194" s="140"/>
      <c r="Q194" s="144">
        <f>SUM(Q182:Q193)</f>
        <v>346752865856</v>
      </c>
    </row>
    <row r="195" spans="1:17" ht="38.25" customHeight="1">
      <c r="A195" s="27"/>
      <c r="B195" s="27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1:17" ht="38.25" customHeight="1">
      <c r="A196" s="200" t="s">
        <v>0</v>
      </c>
      <c r="B196" s="200"/>
      <c r="C196" s="200"/>
      <c r="D196" s="200"/>
      <c r="E196" s="200"/>
      <c r="F196" s="200"/>
      <c r="G196" s="200"/>
      <c r="H196" s="200"/>
      <c r="I196" s="200"/>
      <c r="J196" s="200"/>
      <c r="K196" s="200"/>
      <c r="L196" s="200"/>
      <c r="M196" s="200"/>
      <c r="N196" s="200"/>
      <c r="O196" s="200"/>
      <c r="P196" s="200"/>
      <c r="Q196" s="200"/>
    </row>
    <row r="197" spans="1:17" ht="38.25" customHeight="1">
      <c r="A197" s="200" t="s">
        <v>82</v>
      </c>
      <c r="B197" s="200"/>
      <c r="C197" s="200"/>
      <c r="D197" s="200"/>
      <c r="E197" s="200"/>
      <c r="F197" s="200"/>
      <c r="G197" s="200"/>
      <c r="H197" s="200"/>
      <c r="I197" s="200"/>
      <c r="J197" s="200"/>
      <c r="K197" s="200"/>
      <c r="L197" s="200"/>
      <c r="M197" s="200"/>
      <c r="N197" s="200"/>
      <c r="O197" s="200"/>
      <c r="P197" s="200"/>
      <c r="Q197" s="200"/>
    </row>
    <row r="198" spans="1:17" ht="38.25" customHeight="1">
      <c r="A198" s="200" t="s">
        <v>379</v>
      </c>
      <c r="B198" s="200"/>
      <c r="C198" s="200"/>
      <c r="D198" s="200"/>
      <c r="E198" s="200"/>
      <c r="F198" s="200"/>
      <c r="G198" s="200"/>
      <c r="H198" s="200"/>
      <c r="I198" s="200"/>
      <c r="J198" s="200"/>
      <c r="K198" s="200"/>
      <c r="L198" s="200"/>
      <c r="M198" s="200"/>
      <c r="N198" s="200"/>
      <c r="O198" s="200"/>
      <c r="P198" s="200"/>
      <c r="Q198" s="200"/>
    </row>
    <row r="199" spans="1:17" ht="38.25" customHeight="1">
      <c r="A199" s="227"/>
      <c r="B199" s="227"/>
      <c r="C199" s="225"/>
      <c r="D199" s="225"/>
      <c r="E199" s="225"/>
      <c r="F199" s="225"/>
      <c r="G199" s="225"/>
      <c r="H199" s="225"/>
      <c r="I199" s="225"/>
      <c r="J199" s="225"/>
      <c r="K199" s="225"/>
      <c r="L199" s="225"/>
      <c r="M199" s="225"/>
      <c r="N199" s="225"/>
      <c r="O199" s="225"/>
      <c r="P199" s="225"/>
      <c r="Q199" s="225"/>
    </row>
    <row r="200" spans="1:17" ht="38.25" customHeight="1">
      <c r="A200" s="202" t="s">
        <v>323</v>
      </c>
      <c r="B200" s="202"/>
      <c r="C200" s="202"/>
      <c r="D200" s="202"/>
      <c r="E200" s="202"/>
      <c r="F200" s="202"/>
      <c r="G200" s="202"/>
      <c r="H200" s="202"/>
      <c r="I200" s="202"/>
      <c r="J200" s="202"/>
      <c r="K200" s="202"/>
      <c r="L200" s="202"/>
      <c r="M200" s="202"/>
      <c r="N200" s="202"/>
      <c r="O200" s="202"/>
      <c r="P200" s="202"/>
      <c r="Q200" s="202"/>
    </row>
    <row r="201" spans="1:17" ht="37.9" customHeight="1">
      <c r="A201" s="143"/>
      <c r="B201" s="143"/>
      <c r="C201" s="174" t="s">
        <v>160</v>
      </c>
      <c r="D201" s="174"/>
      <c r="E201" s="174"/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4"/>
    </row>
    <row r="202" spans="1:17" ht="37.9" customHeight="1" thickBot="1">
      <c r="A202" s="48"/>
      <c r="B202" s="48"/>
      <c r="C202" s="170" t="s">
        <v>380</v>
      </c>
      <c r="D202" s="170"/>
      <c r="E202" s="170"/>
      <c r="F202" s="170"/>
      <c r="G202" s="170"/>
      <c r="H202" s="170"/>
      <c r="I202" s="170"/>
      <c r="J202" s="91"/>
      <c r="K202" s="191" t="s">
        <v>381</v>
      </c>
      <c r="L202" s="191"/>
      <c r="M202" s="191"/>
      <c r="N202" s="191"/>
      <c r="O202" s="191"/>
      <c r="P202" s="191"/>
      <c r="Q202" s="191"/>
    </row>
    <row r="203" spans="1:17" ht="37.9" customHeight="1" thickBot="1">
      <c r="A203" s="40" t="s">
        <v>83</v>
      </c>
      <c r="B203" s="24"/>
      <c r="C203" s="40" t="s">
        <v>6</v>
      </c>
      <c r="D203" s="24"/>
      <c r="E203" s="40" t="s">
        <v>8</v>
      </c>
      <c r="F203" s="24"/>
      <c r="G203" s="40" t="s">
        <v>95</v>
      </c>
      <c r="H203" s="24"/>
      <c r="I203" s="40" t="s">
        <v>96</v>
      </c>
      <c r="J203" s="24"/>
      <c r="K203" s="40" t="s">
        <v>6</v>
      </c>
      <c r="L203" s="24"/>
      <c r="M203" s="40" t="s">
        <v>8</v>
      </c>
      <c r="N203" s="24"/>
      <c r="O203" s="40" t="s">
        <v>95</v>
      </c>
      <c r="P203" s="24"/>
      <c r="Q203" s="40" t="s">
        <v>96</v>
      </c>
    </row>
    <row r="204" spans="1:17" ht="37.9" customHeight="1">
      <c r="A204" s="90" t="s">
        <v>197</v>
      </c>
      <c r="B204" s="90"/>
      <c r="C204" s="24">
        <f>C194</f>
        <v>78246000</v>
      </c>
      <c r="D204" s="24"/>
      <c r="E204" s="24">
        <f>E194</f>
        <v>19294238</v>
      </c>
      <c r="F204" s="24"/>
      <c r="G204" s="24">
        <f>G194</f>
        <v>6044483128</v>
      </c>
      <c r="H204" s="24"/>
      <c r="I204" s="24">
        <f>I194</f>
        <v>6068583015</v>
      </c>
      <c r="J204" s="24"/>
      <c r="K204" s="24">
        <f>K194</f>
        <v>5267135000</v>
      </c>
      <c r="L204" s="24"/>
      <c r="M204" s="24">
        <f>M194</f>
        <v>2410253101372</v>
      </c>
      <c r="N204" s="24"/>
      <c r="O204" s="24">
        <f>O194</f>
        <v>-2376731038518</v>
      </c>
      <c r="P204" s="24"/>
      <c r="Q204" s="24">
        <f>Q194</f>
        <v>346752865856</v>
      </c>
    </row>
    <row r="205" spans="1:17" ht="38.25" customHeight="1">
      <c r="A205" s="198" t="s">
        <v>115</v>
      </c>
      <c r="B205" s="198"/>
      <c r="C205" s="140">
        <v>0</v>
      </c>
      <c r="D205" s="140"/>
      <c r="E205" s="140">
        <v>0</v>
      </c>
      <c r="F205" s="140"/>
      <c r="G205" s="140">
        <v>0</v>
      </c>
      <c r="H205" s="140"/>
      <c r="I205" s="140">
        <v>0</v>
      </c>
      <c r="J205" s="140"/>
      <c r="K205" s="140">
        <v>18111000</v>
      </c>
      <c r="L205" s="140"/>
      <c r="M205" s="140">
        <v>4682702700</v>
      </c>
      <c r="N205" s="140"/>
      <c r="O205" s="140">
        <v>-4485976820</v>
      </c>
      <c r="P205" s="140"/>
      <c r="Q205" s="140">
        <v>-196725880</v>
      </c>
    </row>
    <row r="206" spans="1:17" ht="38.25" customHeight="1">
      <c r="A206" s="198" t="s">
        <v>302</v>
      </c>
      <c r="B206" s="198"/>
      <c r="C206" s="140">
        <v>0</v>
      </c>
      <c r="D206" s="140"/>
      <c r="E206" s="140">
        <v>0</v>
      </c>
      <c r="F206" s="140"/>
      <c r="G206" s="140">
        <v>0</v>
      </c>
      <c r="H206" s="140"/>
      <c r="I206" s="140">
        <v>0</v>
      </c>
      <c r="J206" s="140"/>
      <c r="K206" s="140">
        <v>24465000</v>
      </c>
      <c r="L206" s="140"/>
      <c r="M206" s="140">
        <v>6877869344</v>
      </c>
      <c r="N206" s="140"/>
      <c r="O206" s="140">
        <v>-6644631398</v>
      </c>
      <c r="P206" s="140"/>
      <c r="Q206" s="140">
        <v>-233237946</v>
      </c>
    </row>
    <row r="207" spans="1:17" ht="38.25" customHeight="1">
      <c r="A207" s="198" t="s">
        <v>238</v>
      </c>
      <c r="B207" s="198"/>
      <c r="C207" s="140">
        <v>0</v>
      </c>
      <c r="D207" s="140"/>
      <c r="E207" s="140">
        <v>0</v>
      </c>
      <c r="F207" s="140"/>
      <c r="G207" s="140">
        <v>0</v>
      </c>
      <c r="H207" s="140"/>
      <c r="I207" s="140">
        <v>0</v>
      </c>
      <c r="J207" s="140"/>
      <c r="K207" s="140">
        <v>0</v>
      </c>
      <c r="L207" s="140"/>
      <c r="M207" s="140">
        <v>0</v>
      </c>
      <c r="N207" s="140"/>
      <c r="O207" s="140">
        <v>-327848305</v>
      </c>
      <c r="P207" s="140"/>
      <c r="Q207" s="140">
        <v>-327144794</v>
      </c>
    </row>
    <row r="208" spans="1:17" ht="38.25" customHeight="1">
      <c r="A208" s="198" t="s">
        <v>99</v>
      </c>
      <c r="B208" s="198"/>
      <c r="C208" s="140">
        <v>0</v>
      </c>
      <c r="D208" s="140"/>
      <c r="E208" s="140">
        <v>0</v>
      </c>
      <c r="F208" s="140"/>
      <c r="G208" s="140">
        <v>0</v>
      </c>
      <c r="H208" s="140"/>
      <c r="I208" s="140">
        <v>0</v>
      </c>
      <c r="J208" s="140"/>
      <c r="K208" s="140">
        <v>7288000</v>
      </c>
      <c r="L208" s="140"/>
      <c r="M208" s="140">
        <v>5423750097</v>
      </c>
      <c r="N208" s="140"/>
      <c r="O208" s="140">
        <v>-5114723871</v>
      </c>
      <c r="P208" s="140"/>
      <c r="Q208" s="140">
        <v>-309026226</v>
      </c>
    </row>
    <row r="209" spans="1:17" ht="38.25" customHeight="1">
      <c r="A209" s="198" t="s">
        <v>289</v>
      </c>
      <c r="B209" s="198"/>
      <c r="C209" s="140">
        <v>0</v>
      </c>
      <c r="D209" s="140"/>
      <c r="E209" s="140">
        <v>0</v>
      </c>
      <c r="F209" s="140"/>
      <c r="G209" s="140">
        <v>0</v>
      </c>
      <c r="H209" s="140"/>
      <c r="I209" s="140">
        <v>0</v>
      </c>
      <c r="J209" s="140"/>
      <c r="K209" s="140">
        <v>0</v>
      </c>
      <c r="L209" s="140"/>
      <c r="M209" s="140">
        <v>0</v>
      </c>
      <c r="N209" s="140"/>
      <c r="O209" s="140">
        <v>-390527710</v>
      </c>
      <c r="P209" s="140"/>
      <c r="Q209" s="140">
        <v>-390381545</v>
      </c>
    </row>
    <row r="210" spans="1:17" ht="38.25" customHeight="1">
      <c r="A210" s="198" t="s">
        <v>372</v>
      </c>
      <c r="B210" s="198"/>
      <c r="C210" s="140">
        <v>0</v>
      </c>
      <c r="D210" s="140"/>
      <c r="E210" s="140">
        <v>0</v>
      </c>
      <c r="F210" s="140"/>
      <c r="G210" s="140">
        <v>0</v>
      </c>
      <c r="H210" s="140"/>
      <c r="I210" s="140">
        <v>0</v>
      </c>
      <c r="J210" s="140"/>
      <c r="K210" s="140">
        <v>28134000</v>
      </c>
      <c r="L210" s="140"/>
      <c r="M210" s="140">
        <v>28235953395</v>
      </c>
      <c r="N210" s="140"/>
      <c r="O210" s="140">
        <v>-27974895826</v>
      </c>
      <c r="P210" s="140"/>
      <c r="Q210" s="140">
        <v>-261057569</v>
      </c>
    </row>
    <row r="211" spans="1:17" ht="38.25" customHeight="1">
      <c r="A211" s="198" t="s">
        <v>373</v>
      </c>
      <c r="B211" s="198"/>
      <c r="C211" s="140">
        <v>0</v>
      </c>
      <c r="D211" s="140"/>
      <c r="E211" s="140">
        <v>0</v>
      </c>
      <c r="F211" s="140"/>
      <c r="G211" s="140">
        <v>0</v>
      </c>
      <c r="H211" s="140"/>
      <c r="I211" s="140">
        <v>0</v>
      </c>
      <c r="J211" s="140"/>
      <c r="K211" s="140">
        <v>617326000</v>
      </c>
      <c r="L211" s="140"/>
      <c r="M211" s="140">
        <v>638307556</v>
      </c>
      <c r="N211" s="140"/>
      <c r="O211" s="140">
        <v>-386490346</v>
      </c>
      <c r="P211" s="140"/>
      <c r="Q211" s="140">
        <v>-251817210</v>
      </c>
    </row>
    <row r="212" spans="1:17" ht="38.25" customHeight="1">
      <c r="A212" s="198" t="s">
        <v>113</v>
      </c>
      <c r="B212" s="198"/>
      <c r="C212" s="140">
        <v>0</v>
      </c>
      <c r="D212" s="140"/>
      <c r="E212" s="140">
        <v>0</v>
      </c>
      <c r="F212" s="140"/>
      <c r="G212" s="140">
        <v>0</v>
      </c>
      <c r="H212" s="140"/>
      <c r="I212" s="140">
        <v>0</v>
      </c>
      <c r="J212" s="140"/>
      <c r="K212" s="140">
        <v>5963000</v>
      </c>
      <c r="L212" s="140"/>
      <c r="M212" s="140">
        <v>1227357080</v>
      </c>
      <c r="N212" s="140"/>
      <c r="O212" s="140">
        <v>-435565725</v>
      </c>
      <c r="P212" s="140"/>
      <c r="Q212" s="140">
        <v>-791791355</v>
      </c>
    </row>
    <row r="213" spans="1:17" ht="38.25" customHeight="1">
      <c r="A213" s="198" t="s">
        <v>374</v>
      </c>
      <c r="B213" s="198"/>
      <c r="C213" s="140">
        <v>0</v>
      </c>
      <c r="D213" s="140"/>
      <c r="E213" s="140">
        <v>0</v>
      </c>
      <c r="F213" s="140"/>
      <c r="G213" s="140">
        <v>0</v>
      </c>
      <c r="H213" s="140"/>
      <c r="I213" s="140">
        <v>0</v>
      </c>
      <c r="J213" s="140"/>
      <c r="K213" s="140">
        <v>4000000</v>
      </c>
      <c r="L213" s="140"/>
      <c r="M213" s="140">
        <v>399897000</v>
      </c>
      <c r="N213" s="140"/>
      <c r="O213" s="140">
        <v>799691000</v>
      </c>
      <c r="P213" s="140"/>
      <c r="Q213" s="140">
        <v>-1199588000</v>
      </c>
    </row>
    <row r="214" spans="1:17" ht="38.25" customHeight="1">
      <c r="A214" s="198" t="s">
        <v>117</v>
      </c>
      <c r="B214" s="198"/>
      <c r="C214" s="140">
        <v>0</v>
      </c>
      <c r="D214" s="140"/>
      <c r="E214" s="140">
        <v>0</v>
      </c>
      <c r="F214" s="140"/>
      <c r="G214" s="140">
        <v>0</v>
      </c>
      <c r="H214" s="140"/>
      <c r="I214" s="140">
        <v>0</v>
      </c>
      <c r="J214" s="140"/>
      <c r="K214" s="140">
        <v>2000000</v>
      </c>
      <c r="L214" s="140"/>
      <c r="M214" s="140">
        <v>32733507579</v>
      </c>
      <c r="N214" s="140"/>
      <c r="O214" s="140">
        <v>-31674878982</v>
      </c>
      <c r="P214" s="140"/>
      <c r="Q214" s="140">
        <v>-1058628597</v>
      </c>
    </row>
    <row r="215" spans="1:17" ht="38.25" customHeight="1">
      <c r="A215" s="198" t="s">
        <v>375</v>
      </c>
      <c r="B215" s="198"/>
      <c r="C215" s="140">
        <v>0</v>
      </c>
      <c r="D215" s="140"/>
      <c r="E215" s="140">
        <v>0</v>
      </c>
      <c r="F215" s="140"/>
      <c r="G215" s="140">
        <v>0</v>
      </c>
      <c r="H215" s="140"/>
      <c r="I215" s="140">
        <v>0</v>
      </c>
      <c r="J215" s="140"/>
      <c r="K215" s="140">
        <v>99000000</v>
      </c>
      <c r="L215" s="140"/>
      <c r="M215" s="140">
        <v>141767963038</v>
      </c>
      <c r="N215" s="140"/>
      <c r="O215" s="140">
        <v>-140825241816</v>
      </c>
      <c r="P215" s="140"/>
      <c r="Q215" s="140">
        <v>-942721222</v>
      </c>
    </row>
    <row r="216" spans="1:17" ht="38.25" customHeight="1">
      <c r="A216" s="198" t="s">
        <v>103</v>
      </c>
      <c r="B216" s="198"/>
      <c r="C216" s="140">
        <v>0</v>
      </c>
      <c r="D216" s="140"/>
      <c r="E216" s="140">
        <v>0</v>
      </c>
      <c r="F216" s="140"/>
      <c r="G216" s="140">
        <v>0</v>
      </c>
      <c r="H216" s="140"/>
      <c r="I216" s="140">
        <v>0</v>
      </c>
      <c r="J216" s="140"/>
      <c r="K216" s="140">
        <v>3000000</v>
      </c>
      <c r="L216" s="140"/>
      <c r="M216" s="140">
        <v>3566399198</v>
      </c>
      <c r="N216" s="140"/>
      <c r="O216" s="140">
        <v>-1491499926</v>
      </c>
      <c r="P216" s="140"/>
      <c r="Q216" s="140">
        <v>-2074899272</v>
      </c>
    </row>
    <row r="217" spans="1:17" ht="38.25" customHeight="1">
      <c r="A217" s="198" t="s">
        <v>296</v>
      </c>
      <c r="B217" s="198"/>
      <c r="C217" s="140">
        <v>0</v>
      </c>
      <c r="D217" s="140"/>
      <c r="E217" s="140">
        <v>0</v>
      </c>
      <c r="F217" s="140"/>
      <c r="G217" s="140">
        <v>0</v>
      </c>
      <c r="H217" s="140"/>
      <c r="I217" s="140">
        <v>0</v>
      </c>
      <c r="J217" s="140"/>
      <c r="K217" s="140">
        <v>0</v>
      </c>
      <c r="L217" s="140"/>
      <c r="M217" s="140">
        <v>0</v>
      </c>
      <c r="N217" s="140"/>
      <c r="O217" s="140">
        <v>-3010825866</v>
      </c>
      <c r="P217" s="140"/>
      <c r="Q217" s="140">
        <v>-3009051080</v>
      </c>
    </row>
    <row r="218" spans="1:17" ht="38.25" customHeight="1">
      <c r="A218" s="198" t="s">
        <v>294</v>
      </c>
      <c r="B218" s="198"/>
      <c r="C218" s="140">
        <v>0</v>
      </c>
      <c r="D218" s="140"/>
      <c r="E218" s="140">
        <v>0</v>
      </c>
      <c r="F218" s="140"/>
      <c r="G218" s="140">
        <v>0</v>
      </c>
      <c r="H218" s="140"/>
      <c r="I218" s="140">
        <v>0</v>
      </c>
      <c r="J218" s="140"/>
      <c r="K218" s="140">
        <v>0</v>
      </c>
      <c r="L218" s="140"/>
      <c r="M218" s="140">
        <v>0</v>
      </c>
      <c r="N218" s="140"/>
      <c r="O218" s="140">
        <v>-3081644606</v>
      </c>
      <c r="P218" s="140"/>
      <c r="Q218" s="140">
        <v>-3080530674</v>
      </c>
    </row>
    <row r="219" spans="1:17" ht="38.25" customHeight="1">
      <c r="A219" s="198" t="s">
        <v>297</v>
      </c>
      <c r="B219" s="198"/>
      <c r="C219" s="140">
        <v>0</v>
      </c>
      <c r="D219" s="140"/>
      <c r="E219" s="140">
        <v>0</v>
      </c>
      <c r="F219" s="140"/>
      <c r="G219" s="140">
        <v>0</v>
      </c>
      <c r="H219" s="140"/>
      <c r="I219" s="140">
        <v>0</v>
      </c>
      <c r="J219" s="140"/>
      <c r="K219" s="140">
        <v>0</v>
      </c>
      <c r="L219" s="140"/>
      <c r="M219" s="140">
        <v>0</v>
      </c>
      <c r="N219" s="140"/>
      <c r="O219" s="140">
        <v>-4383111653</v>
      </c>
      <c r="P219" s="140"/>
      <c r="Q219" s="140">
        <v>-4379200201</v>
      </c>
    </row>
    <row r="220" spans="1:17" ht="38.25" customHeight="1">
      <c r="A220" s="198" t="s">
        <v>136</v>
      </c>
      <c r="B220" s="198"/>
      <c r="C220" s="140">
        <v>0</v>
      </c>
      <c r="D220" s="140"/>
      <c r="E220" s="140">
        <v>0</v>
      </c>
      <c r="F220" s="140"/>
      <c r="G220" s="140">
        <v>0</v>
      </c>
      <c r="H220" s="140"/>
      <c r="I220" s="140">
        <v>0</v>
      </c>
      <c r="J220" s="140"/>
      <c r="K220" s="140">
        <v>10001000</v>
      </c>
      <c r="L220" s="140"/>
      <c r="M220" s="140">
        <v>7446379360</v>
      </c>
      <c r="N220" s="140"/>
      <c r="O220" s="140">
        <v>-2910291000</v>
      </c>
      <c r="P220" s="140"/>
      <c r="Q220" s="140">
        <v>-4536088360</v>
      </c>
    </row>
    <row r="221" spans="1:17" ht="38.25" customHeight="1">
      <c r="A221" s="198" t="s">
        <v>300</v>
      </c>
      <c r="B221" s="198"/>
      <c r="C221" s="140">
        <v>0</v>
      </c>
      <c r="D221" s="140"/>
      <c r="E221" s="140">
        <v>0</v>
      </c>
      <c r="F221" s="140"/>
      <c r="G221" s="140">
        <v>0</v>
      </c>
      <c r="H221" s="140"/>
      <c r="I221" s="140">
        <v>0</v>
      </c>
      <c r="J221" s="140"/>
      <c r="K221" s="140">
        <v>25587000</v>
      </c>
      <c r="L221" s="140"/>
      <c r="M221" s="140">
        <v>2259131287</v>
      </c>
      <c r="N221" s="140"/>
      <c r="O221" s="140">
        <v>2969083838</v>
      </c>
      <c r="P221" s="140"/>
      <c r="Q221" s="140">
        <v>-5228215125</v>
      </c>
    </row>
    <row r="222" spans="1:17" ht="38.25" customHeight="1">
      <c r="A222" s="198" t="s">
        <v>305</v>
      </c>
      <c r="B222" s="198"/>
      <c r="C222" s="140">
        <v>0</v>
      </c>
      <c r="D222" s="140"/>
      <c r="E222" s="140">
        <v>0</v>
      </c>
      <c r="F222" s="140"/>
      <c r="G222" s="140">
        <v>0</v>
      </c>
      <c r="H222" s="140"/>
      <c r="I222" s="140">
        <v>0</v>
      </c>
      <c r="J222" s="140"/>
      <c r="K222" s="140">
        <v>0</v>
      </c>
      <c r="L222" s="140"/>
      <c r="M222" s="140">
        <v>0</v>
      </c>
      <c r="N222" s="140"/>
      <c r="O222" s="140">
        <v>-5917790700</v>
      </c>
      <c r="P222" s="140"/>
      <c r="Q222" s="140">
        <v>-5907278581</v>
      </c>
    </row>
    <row r="223" spans="1:17" ht="38.25" customHeight="1">
      <c r="A223" s="198" t="s">
        <v>128</v>
      </c>
      <c r="B223" s="198"/>
      <c r="C223" s="140">
        <v>0</v>
      </c>
      <c r="D223" s="140"/>
      <c r="E223" s="140">
        <v>0</v>
      </c>
      <c r="F223" s="140"/>
      <c r="G223" s="140">
        <v>0</v>
      </c>
      <c r="H223" s="140"/>
      <c r="I223" s="140">
        <v>0</v>
      </c>
      <c r="J223" s="140"/>
      <c r="K223" s="140">
        <v>1038000</v>
      </c>
      <c r="L223" s="140"/>
      <c r="M223" s="140">
        <v>6024197486</v>
      </c>
      <c r="N223" s="140"/>
      <c r="O223" s="140">
        <v>1250526721</v>
      </c>
      <c r="P223" s="140"/>
      <c r="Q223" s="140">
        <v>-7274724207</v>
      </c>
    </row>
    <row r="224" spans="1:17" ht="38.25" customHeight="1">
      <c r="A224" s="198" t="s">
        <v>257</v>
      </c>
      <c r="B224" s="198"/>
      <c r="C224" s="140">
        <v>0</v>
      </c>
      <c r="D224" s="140"/>
      <c r="E224" s="140">
        <v>0</v>
      </c>
      <c r="F224" s="140"/>
      <c r="G224" s="140">
        <v>0</v>
      </c>
      <c r="H224" s="140"/>
      <c r="I224" s="140">
        <v>0</v>
      </c>
      <c r="J224" s="140"/>
      <c r="K224" s="140">
        <v>4891000</v>
      </c>
      <c r="L224" s="140"/>
      <c r="M224" s="140">
        <v>34220575109</v>
      </c>
      <c r="N224" s="140"/>
      <c r="O224" s="140">
        <v>-26880061322</v>
      </c>
      <c r="P224" s="140"/>
      <c r="Q224" s="140">
        <v>-7340513787</v>
      </c>
    </row>
    <row r="225" spans="1:24" ht="38.25" customHeight="1">
      <c r="A225" s="198" t="s">
        <v>304</v>
      </c>
      <c r="B225" s="198"/>
      <c r="C225" s="140">
        <v>0</v>
      </c>
      <c r="D225" s="140"/>
      <c r="E225" s="140">
        <v>0</v>
      </c>
      <c r="F225" s="140"/>
      <c r="G225" s="140">
        <v>0</v>
      </c>
      <c r="H225" s="140"/>
      <c r="I225" s="140">
        <v>0</v>
      </c>
      <c r="J225" s="140"/>
      <c r="K225" s="140">
        <v>0</v>
      </c>
      <c r="L225" s="140"/>
      <c r="M225" s="140">
        <v>0</v>
      </c>
      <c r="N225" s="140"/>
      <c r="O225" s="140">
        <v>-9964285940</v>
      </c>
      <c r="P225" s="140"/>
      <c r="Q225" s="140">
        <v>-9949805620</v>
      </c>
    </row>
    <row r="226" spans="1:24" ht="38.25" customHeight="1">
      <c r="A226" s="198" t="s">
        <v>129</v>
      </c>
      <c r="B226" s="198"/>
      <c r="C226" s="140">
        <v>0</v>
      </c>
      <c r="D226" s="140"/>
      <c r="E226" s="140">
        <v>0</v>
      </c>
      <c r="F226" s="140"/>
      <c r="G226" s="140">
        <v>0</v>
      </c>
      <c r="H226" s="140"/>
      <c r="I226" s="140">
        <v>0</v>
      </c>
      <c r="J226" s="140"/>
      <c r="K226" s="140">
        <v>1294000</v>
      </c>
      <c r="L226" s="140"/>
      <c r="M226" s="140">
        <v>16044165785</v>
      </c>
      <c r="N226" s="140"/>
      <c r="O226" s="140">
        <v>-221732839</v>
      </c>
      <c r="P226" s="140"/>
      <c r="Q226" s="140">
        <v>-15822432946</v>
      </c>
    </row>
    <row r="227" spans="1:24" ht="38.25" customHeight="1" thickBot="1">
      <c r="A227" s="198" t="s">
        <v>247</v>
      </c>
      <c r="B227" s="198"/>
      <c r="C227" s="140">
        <v>0</v>
      </c>
      <c r="D227" s="140"/>
      <c r="E227" s="140">
        <v>0</v>
      </c>
      <c r="F227" s="140"/>
      <c r="G227" s="140">
        <v>0</v>
      </c>
      <c r="H227" s="140"/>
      <c r="I227" s="140">
        <v>0</v>
      </c>
      <c r="J227" s="140"/>
      <c r="K227" s="140">
        <v>0</v>
      </c>
      <c r="L227" s="140"/>
      <c r="M227" s="140">
        <v>0</v>
      </c>
      <c r="N227" s="140"/>
      <c r="O227" s="140">
        <v>-20491124268</v>
      </c>
      <c r="P227" s="140"/>
      <c r="Q227" s="140">
        <v>-20464586226</v>
      </c>
    </row>
    <row r="228" spans="1:24" ht="38.25" customHeight="1" thickBot="1">
      <c r="A228" s="90"/>
      <c r="B228" s="198"/>
      <c r="C228" s="199">
        <f>SUM(C204:C227)</f>
        <v>78246000</v>
      </c>
      <c r="D228" s="140"/>
      <c r="E228" s="199">
        <f>SUM(E204:E227)</f>
        <v>19294238</v>
      </c>
      <c r="F228" s="140"/>
      <c r="G228" s="199">
        <f>SUM(G204:G227)</f>
        <v>6044483128</v>
      </c>
      <c r="H228" s="140"/>
      <c r="I228" s="199">
        <f>SUM(I204:I227)</f>
        <v>6068583015</v>
      </c>
      <c r="J228" s="140"/>
      <c r="K228" s="199">
        <f>SUM(K204:K227)</f>
        <v>6119233000</v>
      </c>
      <c r="L228" s="140"/>
      <c r="M228" s="199">
        <f>SUM(M204:M227)</f>
        <v>2701801257386</v>
      </c>
      <c r="N228" s="140"/>
      <c r="O228" s="199">
        <f>SUM(O204:O227)</f>
        <v>-2668324885878</v>
      </c>
      <c r="P228" s="140"/>
      <c r="Q228" s="199">
        <f>SUM(Q204:Q227)</f>
        <v>251723419433</v>
      </c>
      <c r="S228" s="65">
        <v>411316144269</v>
      </c>
      <c r="T228" s="65">
        <f>S228+S229</f>
        <v>248538994876</v>
      </c>
      <c r="U228" s="65">
        <v>6068583015</v>
      </c>
      <c r="V228" s="65">
        <f>U228-I228</f>
        <v>0</v>
      </c>
    </row>
    <row r="229" spans="1:24" ht="38.25" customHeight="1" thickTop="1">
      <c r="A229" s="27"/>
      <c r="B229" s="27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S229" s="65">
        <v>-162777149393</v>
      </c>
      <c r="T229" s="65">
        <f>T228-Q228</f>
        <v>-3184424557</v>
      </c>
    </row>
    <row r="230" spans="1:24" ht="38.25" customHeight="1">
      <c r="A230" s="27"/>
      <c r="B230" s="27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T230" s="65">
        <f>T263</f>
        <v>-3184424557</v>
      </c>
    </row>
    <row r="231" spans="1:24" ht="38.25" customHeight="1">
      <c r="A231" s="200" t="s">
        <v>0</v>
      </c>
      <c r="B231" s="200"/>
      <c r="C231" s="200"/>
      <c r="D231" s="200"/>
      <c r="E231" s="200"/>
      <c r="F231" s="200"/>
      <c r="G231" s="200"/>
      <c r="H231" s="200"/>
      <c r="I231" s="200"/>
      <c r="J231" s="200"/>
      <c r="K231" s="200"/>
      <c r="L231" s="200"/>
      <c r="M231" s="200"/>
      <c r="N231" s="200"/>
      <c r="O231" s="200"/>
      <c r="P231" s="200"/>
      <c r="Q231" s="200"/>
      <c r="T231" s="65">
        <f>T230-T229</f>
        <v>0</v>
      </c>
    </row>
    <row r="232" spans="1:24" ht="38.25" customHeight="1">
      <c r="A232" s="200" t="s">
        <v>82</v>
      </c>
      <c r="B232" s="200"/>
      <c r="C232" s="200"/>
      <c r="D232" s="200"/>
      <c r="E232" s="200"/>
      <c r="F232" s="200"/>
      <c r="G232" s="200"/>
      <c r="H232" s="200"/>
      <c r="I232" s="200"/>
      <c r="J232" s="200"/>
      <c r="K232" s="200"/>
      <c r="L232" s="200"/>
      <c r="M232" s="200"/>
      <c r="N232" s="200"/>
      <c r="O232" s="200"/>
      <c r="P232" s="200"/>
      <c r="Q232" s="200"/>
    </row>
    <row r="233" spans="1:24" ht="38.25" customHeight="1">
      <c r="A233" s="200" t="s">
        <v>379</v>
      </c>
      <c r="B233" s="200"/>
      <c r="C233" s="200"/>
      <c r="D233" s="200"/>
      <c r="E233" s="200"/>
      <c r="F233" s="200"/>
      <c r="G233" s="200"/>
      <c r="H233" s="200"/>
      <c r="I233" s="200"/>
      <c r="J233" s="200"/>
      <c r="K233" s="200"/>
      <c r="L233" s="200"/>
      <c r="M233" s="200"/>
      <c r="N233" s="200"/>
      <c r="O233" s="200"/>
      <c r="P233" s="200"/>
      <c r="Q233" s="200"/>
    </row>
    <row r="234" spans="1:24" ht="38.25" customHeight="1">
      <c r="A234" s="217"/>
      <c r="B234" s="217"/>
      <c r="C234" s="217"/>
      <c r="D234" s="217"/>
      <c r="E234" s="217"/>
      <c r="F234" s="217"/>
      <c r="G234" s="217"/>
      <c r="H234" s="217"/>
      <c r="I234" s="217"/>
      <c r="J234" s="217"/>
      <c r="K234" s="217"/>
      <c r="L234" s="217"/>
      <c r="M234" s="217"/>
      <c r="N234" s="217"/>
      <c r="O234" s="217"/>
      <c r="P234" s="217"/>
      <c r="Q234" s="217"/>
      <c r="X234" s="139"/>
    </row>
    <row r="235" spans="1:24" ht="39.75">
      <c r="A235" s="202" t="s">
        <v>184</v>
      </c>
      <c r="B235" s="202"/>
      <c r="C235" s="202"/>
      <c r="D235" s="202"/>
      <c r="E235" s="202"/>
      <c r="F235" s="202"/>
      <c r="G235" s="202"/>
      <c r="H235" s="202"/>
      <c r="I235" s="202"/>
      <c r="J235" s="202"/>
      <c r="K235" s="202"/>
      <c r="L235" s="202"/>
      <c r="M235" s="202"/>
      <c r="N235" s="202"/>
      <c r="O235" s="202"/>
      <c r="P235" s="202"/>
      <c r="Q235" s="202"/>
    </row>
    <row r="236" spans="1:24" ht="39.75" customHeight="1">
      <c r="A236" s="43"/>
      <c r="B236" s="43"/>
      <c r="C236" s="174" t="s">
        <v>160</v>
      </c>
      <c r="D236" s="174"/>
      <c r="E236" s="174"/>
      <c r="F236" s="174"/>
      <c r="G236" s="174"/>
      <c r="H236" s="174"/>
      <c r="I236" s="174"/>
      <c r="J236" s="174"/>
      <c r="K236" s="174"/>
      <c r="L236" s="174"/>
      <c r="M236" s="174"/>
      <c r="N236" s="174"/>
      <c r="O236" s="174"/>
      <c r="P236" s="174"/>
      <c r="Q236" s="174"/>
    </row>
    <row r="237" spans="1:24" ht="39.75" customHeight="1" thickBot="1">
      <c r="A237" s="48"/>
      <c r="B237" s="48"/>
      <c r="C237" s="170" t="s">
        <v>380</v>
      </c>
      <c r="D237" s="170"/>
      <c r="E237" s="170"/>
      <c r="F237" s="170"/>
      <c r="G237" s="170"/>
      <c r="H237" s="170"/>
      <c r="I237" s="170"/>
      <c r="J237" s="91"/>
      <c r="K237" s="191" t="s">
        <v>381</v>
      </c>
      <c r="L237" s="191"/>
      <c r="M237" s="191"/>
      <c r="N237" s="191"/>
      <c r="O237" s="191"/>
      <c r="P237" s="191"/>
      <c r="Q237" s="191"/>
    </row>
    <row r="238" spans="1:24" ht="39.75" customHeight="1" thickBot="1">
      <c r="A238" s="40" t="s">
        <v>83</v>
      </c>
      <c r="B238" s="70"/>
      <c r="C238" s="40" t="s">
        <v>6</v>
      </c>
      <c r="D238" s="24"/>
      <c r="E238" s="40" t="s">
        <v>8</v>
      </c>
      <c r="F238" s="24"/>
      <c r="G238" s="40" t="s">
        <v>95</v>
      </c>
      <c r="H238" s="24"/>
      <c r="I238" s="40" t="s">
        <v>96</v>
      </c>
      <c r="J238" s="90"/>
      <c r="K238" s="40" t="s">
        <v>6</v>
      </c>
      <c r="L238" s="24"/>
      <c r="M238" s="40" t="s">
        <v>8</v>
      </c>
      <c r="N238" s="24"/>
      <c r="O238" s="40" t="s">
        <v>95</v>
      </c>
      <c r="P238" s="24"/>
      <c r="Q238" s="40" t="s">
        <v>96</v>
      </c>
    </row>
    <row r="239" spans="1:24" ht="39.75" customHeight="1">
      <c r="A239" s="198" t="s">
        <v>139</v>
      </c>
      <c r="B239" s="70"/>
      <c r="C239" s="140">
        <v>0</v>
      </c>
      <c r="D239" s="140"/>
      <c r="E239" s="140">
        <v>0</v>
      </c>
      <c r="F239" s="140"/>
      <c r="G239" s="140">
        <v>0</v>
      </c>
      <c r="H239" s="140"/>
      <c r="I239" s="140">
        <v>0</v>
      </c>
      <c r="J239" s="90"/>
      <c r="K239" s="140">
        <v>2001</v>
      </c>
      <c r="L239" s="140"/>
      <c r="M239" s="140">
        <v>22454503400</v>
      </c>
      <c r="N239" s="140"/>
      <c r="O239" s="140">
        <v>-46020714660</v>
      </c>
      <c r="P239" s="140"/>
      <c r="Q239" s="140">
        <v>23566211260</v>
      </c>
    </row>
    <row r="240" spans="1:24" ht="39.75" customHeight="1">
      <c r="A240" s="198" t="s">
        <v>107</v>
      </c>
      <c r="B240" s="70"/>
      <c r="C240" s="140">
        <v>0</v>
      </c>
      <c r="D240" s="140"/>
      <c r="E240" s="140">
        <v>0</v>
      </c>
      <c r="F240" s="140"/>
      <c r="G240" s="140">
        <v>0</v>
      </c>
      <c r="H240" s="140"/>
      <c r="I240" s="140">
        <v>0</v>
      </c>
      <c r="J240" s="90"/>
      <c r="K240" s="140">
        <v>9971</v>
      </c>
      <c r="L240" s="140"/>
      <c r="M240" s="140">
        <v>109949988042</v>
      </c>
      <c r="N240" s="140"/>
      <c r="O240" s="140">
        <v>-118249280939</v>
      </c>
      <c r="P240" s="140"/>
      <c r="Q240" s="140">
        <v>8299292897</v>
      </c>
    </row>
    <row r="241" spans="1:17" ht="39.75" customHeight="1">
      <c r="A241" s="198" t="s">
        <v>312</v>
      </c>
      <c r="B241" s="70"/>
      <c r="C241" s="140">
        <v>0</v>
      </c>
      <c r="D241" s="140"/>
      <c r="E241" s="140">
        <v>0</v>
      </c>
      <c r="F241" s="140"/>
      <c r="G241" s="140">
        <v>0</v>
      </c>
      <c r="H241" s="140"/>
      <c r="I241" s="140">
        <v>0</v>
      </c>
      <c r="J241" s="90"/>
      <c r="K241" s="140">
        <v>42652</v>
      </c>
      <c r="L241" s="140"/>
      <c r="M241" s="140">
        <v>186761957212</v>
      </c>
      <c r="N241" s="140"/>
      <c r="O241" s="140">
        <v>-194644013372</v>
      </c>
      <c r="P241" s="140"/>
      <c r="Q241" s="140">
        <v>7882056160</v>
      </c>
    </row>
    <row r="242" spans="1:17" ht="39.75" customHeight="1">
      <c r="A242" s="198" t="s">
        <v>313</v>
      </c>
      <c r="B242" s="70"/>
      <c r="C242" s="140">
        <v>0</v>
      </c>
      <c r="D242" s="140"/>
      <c r="E242" s="140">
        <v>0</v>
      </c>
      <c r="F242" s="140"/>
      <c r="G242" s="140">
        <v>0</v>
      </c>
      <c r="H242" s="140"/>
      <c r="I242" s="140">
        <v>0</v>
      </c>
      <c r="J242" s="90"/>
      <c r="K242" s="140">
        <v>26430</v>
      </c>
      <c r="L242" s="140"/>
      <c r="M242" s="140">
        <v>117863717518</v>
      </c>
      <c r="N242" s="140"/>
      <c r="O242" s="140">
        <v>-124221038334</v>
      </c>
      <c r="P242" s="140"/>
      <c r="Q242" s="140">
        <v>6357320816</v>
      </c>
    </row>
    <row r="243" spans="1:17" ht="39.75" customHeight="1">
      <c r="A243" s="198" t="s">
        <v>314</v>
      </c>
      <c r="B243" s="70"/>
      <c r="C243" s="140">
        <v>0</v>
      </c>
      <c r="D243" s="140"/>
      <c r="E243" s="140">
        <v>0</v>
      </c>
      <c r="F243" s="140"/>
      <c r="G243" s="140">
        <v>0</v>
      </c>
      <c r="H243" s="140"/>
      <c r="I243" s="140">
        <v>0</v>
      </c>
      <c r="J243" s="90"/>
      <c r="K243" s="140">
        <v>22961</v>
      </c>
      <c r="L243" s="140"/>
      <c r="M243" s="140">
        <v>90953819335</v>
      </c>
      <c r="N243" s="140"/>
      <c r="O243" s="140">
        <v>-96436229319</v>
      </c>
      <c r="P243" s="140"/>
      <c r="Q243" s="140">
        <v>5482409984</v>
      </c>
    </row>
    <row r="244" spans="1:17" ht="39.75" customHeight="1">
      <c r="A244" s="198" t="s">
        <v>315</v>
      </c>
      <c r="B244" s="70"/>
      <c r="C244" s="140">
        <v>0</v>
      </c>
      <c r="D244" s="140"/>
      <c r="E244" s="140">
        <v>0</v>
      </c>
      <c r="F244" s="140"/>
      <c r="G244" s="140">
        <v>0</v>
      </c>
      <c r="H244" s="140"/>
      <c r="I244" s="140">
        <v>0</v>
      </c>
      <c r="J244" s="90"/>
      <c r="K244" s="140">
        <v>23312</v>
      </c>
      <c r="L244" s="140"/>
      <c r="M244" s="140">
        <v>116579576736</v>
      </c>
      <c r="N244" s="140"/>
      <c r="O244" s="140">
        <v>-121222436502</v>
      </c>
      <c r="P244" s="140"/>
      <c r="Q244" s="140">
        <v>4642859766</v>
      </c>
    </row>
    <row r="245" spans="1:17" ht="39.75" customHeight="1">
      <c r="A245" s="198" t="s">
        <v>316</v>
      </c>
      <c r="B245" s="70"/>
      <c r="C245" s="140">
        <v>0</v>
      </c>
      <c r="D245" s="140"/>
      <c r="E245" s="140">
        <v>0</v>
      </c>
      <c r="F245" s="140"/>
      <c r="G245" s="140">
        <v>0</v>
      </c>
      <c r="H245" s="140"/>
      <c r="I245" s="140">
        <v>0</v>
      </c>
      <c r="J245" s="90"/>
      <c r="K245" s="140">
        <v>14177</v>
      </c>
      <c r="L245" s="140"/>
      <c r="M245" s="140">
        <v>41956817336</v>
      </c>
      <c r="N245" s="140"/>
      <c r="O245" s="140">
        <v>-45366422276</v>
      </c>
      <c r="P245" s="140"/>
      <c r="Q245" s="140">
        <v>3409604940</v>
      </c>
    </row>
    <row r="246" spans="1:17" ht="39.75" customHeight="1">
      <c r="A246" s="198" t="s">
        <v>317</v>
      </c>
      <c r="B246" s="70"/>
      <c r="C246" s="140">
        <v>0</v>
      </c>
      <c r="D246" s="140"/>
      <c r="E246" s="140">
        <v>0</v>
      </c>
      <c r="F246" s="140"/>
      <c r="G246" s="140">
        <v>0</v>
      </c>
      <c r="H246" s="140"/>
      <c r="I246" s="140">
        <v>0</v>
      </c>
      <c r="J246" s="90"/>
      <c r="K246" s="140">
        <v>10354</v>
      </c>
      <c r="L246" s="140"/>
      <c r="M246" s="140">
        <v>35783752640</v>
      </c>
      <c r="N246" s="140"/>
      <c r="O246" s="140">
        <v>-38309825832</v>
      </c>
      <c r="P246" s="140"/>
      <c r="Q246" s="140">
        <v>2526073192</v>
      </c>
    </row>
    <row r="247" spans="1:17" ht="39.75" customHeight="1">
      <c r="A247" s="198" t="s">
        <v>318</v>
      </c>
      <c r="B247" s="70"/>
      <c r="C247" s="140">
        <v>0</v>
      </c>
      <c r="D247" s="140"/>
      <c r="E247" s="140">
        <v>0</v>
      </c>
      <c r="F247" s="140"/>
      <c r="G247" s="140">
        <v>0</v>
      </c>
      <c r="H247" s="140"/>
      <c r="I247" s="140">
        <v>0</v>
      </c>
      <c r="J247" s="90"/>
      <c r="K247" s="140">
        <v>3856</v>
      </c>
      <c r="L247" s="140"/>
      <c r="M247" s="140">
        <v>5507693765</v>
      </c>
      <c r="N247" s="140"/>
      <c r="O247" s="140">
        <v>-6468440453</v>
      </c>
      <c r="P247" s="140"/>
      <c r="Q247" s="140">
        <v>960746688</v>
      </c>
    </row>
    <row r="248" spans="1:17" ht="39.75" customHeight="1">
      <c r="A248" s="198" t="s">
        <v>97</v>
      </c>
      <c r="B248" s="70"/>
      <c r="C248" s="140">
        <v>0</v>
      </c>
      <c r="D248" s="140"/>
      <c r="E248" s="140">
        <v>0</v>
      </c>
      <c r="F248" s="140"/>
      <c r="G248" s="140">
        <v>0</v>
      </c>
      <c r="H248" s="140"/>
      <c r="I248" s="140">
        <v>0</v>
      </c>
      <c r="J248" s="90"/>
      <c r="K248" s="140">
        <v>284</v>
      </c>
      <c r="L248" s="140"/>
      <c r="M248" s="140">
        <v>3979575574</v>
      </c>
      <c r="N248" s="140"/>
      <c r="O248" s="140">
        <v>-4390719977</v>
      </c>
      <c r="P248" s="140"/>
      <c r="Q248" s="140">
        <v>411144403</v>
      </c>
    </row>
    <row r="249" spans="1:17" ht="39.75" customHeight="1">
      <c r="A249" s="198" t="s">
        <v>319</v>
      </c>
      <c r="B249" s="70"/>
      <c r="C249" s="140">
        <v>0</v>
      </c>
      <c r="D249" s="140"/>
      <c r="E249" s="140">
        <v>0</v>
      </c>
      <c r="F249" s="140"/>
      <c r="G249" s="140">
        <v>0</v>
      </c>
      <c r="H249" s="140"/>
      <c r="I249" s="140">
        <v>0</v>
      </c>
      <c r="J249" s="90"/>
      <c r="K249" s="140">
        <v>585</v>
      </c>
      <c r="L249" s="140"/>
      <c r="M249" s="140">
        <v>17388110</v>
      </c>
      <c r="N249" s="140"/>
      <c r="O249" s="140">
        <v>-268797110</v>
      </c>
      <c r="P249" s="140"/>
      <c r="Q249" s="140">
        <v>251409000</v>
      </c>
    </row>
    <row r="250" spans="1:17" ht="39.75" customHeight="1">
      <c r="A250" s="198" t="s">
        <v>106</v>
      </c>
      <c r="B250" s="70"/>
      <c r="C250" s="140">
        <v>0</v>
      </c>
      <c r="D250" s="140"/>
      <c r="E250" s="140">
        <v>0</v>
      </c>
      <c r="F250" s="140"/>
      <c r="G250" s="140">
        <v>0</v>
      </c>
      <c r="H250" s="140"/>
      <c r="I250" s="140">
        <v>0</v>
      </c>
      <c r="J250" s="90"/>
      <c r="K250" s="140">
        <v>115</v>
      </c>
      <c r="L250" s="140"/>
      <c r="M250" s="140">
        <v>1953830895</v>
      </c>
      <c r="N250" s="140"/>
      <c r="O250" s="140">
        <v>-2184165771</v>
      </c>
      <c r="P250" s="140"/>
      <c r="Q250" s="140">
        <v>230334876</v>
      </c>
    </row>
    <row r="251" spans="1:17" ht="39.75" customHeight="1">
      <c r="A251" s="198" t="s">
        <v>320</v>
      </c>
      <c r="B251" s="70"/>
      <c r="C251" s="140">
        <v>0</v>
      </c>
      <c r="D251" s="140"/>
      <c r="E251" s="140">
        <v>0</v>
      </c>
      <c r="F251" s="140"/>
      <c r="G251" s="140">
        <v>0</v>
      </c>
      <c r="H251" s="140"/>
      <c r="I251" s="140">
        <v>0</v>
      </c>
      <c r="J251" s="90"/>
      <c r="K251" s="140">
        <v>603</v>
      </c>
      <c r="L251" s="140"/>
      <c r="M251" s="140">
        <v>581781842</v>
      </c>
      <c r="N251" s="140"/>
      <c r="O251" s="140">
        <v>-783906778</v>
      </c>
      <c r="P251" s="140"/>
      <c r="Q251" s="140">
        <v>202124936</v>
      </c>
    </row>
    <row r="252" spans="1:17" ht="39.75" customHeight="1">
      <c r="A252" s="198" t="s">
        <v>101</v>
      </c>
      <c r="B252" s="70"/>
      <c r="C252" s="140">
        <v>0</v>
      </c>
      <c r="D252" s="140"/>
      <c r="E252" s="140">
        <v>0</v>
      </c>
      <c r="F252" s="140"/>
      <c r="G252" s="140">
        <v>0</v>
      </c>
      <c r="H252" s="140"/>
      <c r="I252" s="140">
        <v>0</v>
      </c>
      <c r="J252" s="90"/>
      <c r="K252" s="140">
        <v>88</v>
      </c>
      <c r="L252" s="140"/>
      <c r="M252" s="140">
        <v>132184320</v>
      </c>
      <c r="N252" s="140"/>
      <c r="O252" s="140">
        <v>-170467633</v>
      </c>
      <c r="P252" s="140"/>
      <c r="Q252" s="140">
        <v>38283313</v>
      </c>
    </row>
    <row r="253" spans="1:17" ht="39.75" customHeight="1">
      <c r="A253" s="198" t="s">
        <v>321</v>
      </c>
      <c r="B253" s="70"/>
      <c r="C253" s="140">
        <v>0</v>
      </c>
      <c r="D253" s="140"/>
      <c r="E253" s="140">
        <v>0</v>
      </c>
      <c r="F253" s="140"/>
      <c r="G253" s="140">
        <v>0</v>
      </c>
      <c r="H253" s="140"/>
      <c r="I253" s="140">
        <v>0</v>
      </c>
      <c r="J253" s="90"/>
      <c r="K253" s="140">
        <v>17</v>
      </c>
      <c r="L253" s="140"/>
      <c r="M253" s="140">
        <v>17020378</v>
      </c>
      <c r="N253" s="140"/>
      <c r="O253" s="140">
        <v>-19462229</v>
      </c>
      <c r="P253" s="140"/>
      <c r="Q253" s="140">
        <v>2441851</v>
      </c>
    </row>
    <row r="254" spans="1:17" ht="39.75" customHeight="1">
      <c r="A254" s="198" t="s">
        <v>322</v>
      </c>
      <c r="B254" s="70"/>
      <c r="C254" s="140">
        <v>0</v>
      </c>
      <c r="D254" s="140"/>
      <c r="E254" s="140">
        <v>0</v>
      </c>
      <c r="F254" s="140"/>
      <c r="G254" s="140">
        <v>0</v>
      </c>
      <c r="H254" s="140"/>
      <c r="I254" s="140">
        <v>0</v>
      </c>
      <c r="J254" s="90"/>
      <c r="K254" s="140">
        <v>3</v>
      </c>
      <c r="L254" s="140"/>
      <c r="M254" s="140">
        <v>0</v>
      </c>
      <c r="N254" s="140"/>
      <c r="O254" s="140">
        <v>235164</v>
      </c>
      <c r="P254" s="140"/>
      <c r="Q254" s="140">
        <v>235164</v>
      </c>
    </row>
    <row r="255" spans="1:17" ht="39.75" customHeight="1">
      <c r="A255" s="198" t="s">
        <v>109</v>
      </c>
      <c r="B255" s="70"/>
      <c r="C255" s="140">
        <v>0</v>
      </c>
      <c r="D255" s="140"/>
      <c r="E255" s="140">
        <v>0</v>
      </c>
      <c r="F255" s="140"/>
      <c r="G255" s="140">
        <v>0</v>
      </c>
      <c r="H255" s="140"/>
      <c r="I255" s="140">
        <v>0</v>
      </c>
      <c r="J255" s="90"/>
      <c r="K255" s="140">
        <v>8897</v>
      </c>
      <c r="L255" s="140"/>
      <c r="M255" s="140">
        <v>63106916937</v>
      </c>
      <c r="N255" s="140"/>
      <c r="O255" s="140">
        <v>-61410223437</v>
      </c>
      <c r="P255" s="140"/>
      <c r="Q255" s="140">
        <v>-1696693500</v>
      </c>
    </row>
    <row r="256" spans="1:17" ht="39.75" customHeight="1">
      <c r="A256" s="198" t="s">
        <v>102</v>
      </c>
      <c r="B256" s="70"/>
      <c r="C256" s="140">
        <v>0</v>
      </c>
      <c r="D256" s="140"/>
      <c r="E256" s="140">
        <v>0</v>
      </c>
      <c r="F256" s="140"/>
      <c r="G256" s="140">
        <v>0</v>
      </c>
      <c r="H256" s="140"/>
      <c r="I256" s="140">
        <v>0</v>
      </c>
      <c r="J256" s="90"/>
      <c r="K256" s="140">
        <v>3230</v>
      </c>
      <c r="L256" s="140"/>
      <c r="M256" s="140">
        <v>11284214695</v>
      </c>
      <c r="N256" s="140"/>
      <c r="O256" s="140">
        <v>-6367237078</v>
      </c>
      <c r="P256" s="140"/>
      <c r="Q256" s="140">
        <v>-4916977617</v>
      </c>
    </row>
    <row r="257" spans="1:20" ht="39.75" customHeight="1">
      <c r="A257" s="198" t="s">
        <v>104</v>
      </c>
      <c r="B257" s="70"/>
      <c r="C257" s="140">
        <v>0</v>
      </c>
      <c r="D257" s="140"/>
      <c r="E257" s="140">
        <v>0</v>
      </c>
      <c r="F257" s="140"/>
      <c r="G257" s="140">
        <v>0</v>
      </c>
      <c r="H257" s="140"/>
      <c r="I257" s="140">
        <v>0</v>
      </c>
      <c r="J257" s="90"/>
      <c r="K257" s="140">
        <v>6161</v>
      </c>
      <c r="L257" s="140"/>
      <c r="M257" s="140">
        <v>21633502348</v>
      </c>
      <c r="N257" s="140"/>
      <c r="O257" s="140">
        <v>-11586020042</v>
      </c>
      <c r="P257" s="140"/>
      <c r="Q257" s="140">
        <v>-10047482306</v>
      </c>
    </row>
    <row r="258" spans="1:20" ht="39.75" customHeight="1">
      <c r="A258" s="198" t="s">
        <v>105</v>
      </c>
      <c r="B258" s="70"/>
      <c r="C258" s="140">
        <v>0</v>
      </c>
      <c r="D258" s="140"/>
      <c r="E258" s="140">
        <v>0</v>
      </c>
      <c r="F258" s="140"/>
      <c r="G258" s="140">
        <v>0</v>
      </c>
      <c r="H258" s="140"/>
      <c r="I258" s="140">
        <v>0</v>
      </c>
      <c r="J258" s="90"/>
      <c r="K258" s="140">
        <v>11235</v>
      </c>
      <c r="L258" s="140"/>
      <c r="M258" s="140">
        <v>47294151834</v>
      </c>
      <c r="N258" s="140"/>
      <c r="O258" s="140">
        <v>-35808013533</v>
      </c>
      <c r="P258" s="140"/>
      <c r="Q258" s="140">
        <v>-11486138301</v>
      </c>
    </row>
    <row r="259" spans="1:20" ht="39.75" customHeight="1">
      <c r="A259" s="198" t="s">
        <v>340</v>
      </c>
      <c r="B259" s="70"/>
      <c r="C259" s="140">
        <v>0</v>
      </c>
      <c r="D259" s="140"/>
      <c r="E259" s="140">
        <v>0</v>
      </c>
      <c r="F259" s="140"/>
      <c r="G259" s="140">
        <v>0</v>
      </c>
      <c r="H259" s="140"/>
      <c r="I259" s="140">
        <v>0</v>
      </c>
      <c r="J259" s="90"/>
      <c r="K259" s="140">
        <v>167884</v>
      </c>
      <c r="L259" s="140"/>
      <c r="M259" s="140">
        <v>2092569403429</v>
      </c>
      <c r="N259" s="140"/>
      <c r="O259" s="140">
        <v>-2083519639449</v>
      </c>
      <c r="P259" s="140"/>
      <c r="Q259" s="140">
        <v>-9049763980</v>
      </c>
    </row>
    <row r="260" spans="1:20" ht="39.75" customHeight="1" thickBot="1">
      <c r="A260" s="27" t="s">
        <v>98</v>
      </c>
      <c r="B260" s="70"/>
      <c r="C260" s="140">
        <v>0</v>
      </c>
      <c r="D260" s="140"/>
      <c r="E260" s="140">
        <v>0</v>
      </c>
      <c r="F260" s="140"/>
      <c r="G260" s="140">
        <v>0</v>
      </c>
      <c r="H260" s="140"/>
      <c r="I260" s="140">
        <v>0</v>
      </c>
      <c r="J260" s="90"/>
      <c r="K260" s="140">
        <v>19542</v>
      </c>
      <c r="L260" s="140"/>
      <c r="M260" s="140">
        <v>29241635078</v>
      </c>
      <c r="N260" s="140"/>
      <c r="O260" s="140">
        <v>10058047001</v>
      </c>
      <c r="P260" s="140"/>
      <c r="Q260" s="140">
        <v>-39299682079</v>
      </c>
    </row>
    <row r="261" spans="1:20" ht="38.25" customHeight="1" thickBot="1">
      <c r="C261" s="199">
        <f>SUM(C239:C260)</f>
        <v>0</v>
      </c>
      <c r="D261" s="24"/>
      <c r="E261" s="199">
        <f>SUM(E239:E260)</f>
        <v>0</v>
      </c>
      <c r="F261" s="24"/>
      <c r="G261" s="199">
        <f>SUM(G239:G260)</f>
        <v>0</v>
      </c>
      <c r="H261" s="24"/>
      <c r="I261" s="199">
        <f>SUM(I239:I260)</f>
        <v>0</v>
      </c>
      <c r="J261" s="24"/>
      <c r="K261" s="199">
        <f>SUM(K239:K260)</f>
        <v>374358</v>
      </c>
      <c r="L261" s="24"/>
      <c r="M261" s="199">
        <f>SUM(M239:M260)</f>
        <v>2999623431424</v>
      </c>
      <c r="N261" s="24"/>
      <c r="O261" s="199">
        <f>SUM(O239:O260)</f>
        <v>-2987388772559</v>
      </c>
      <c r="P261" s="24"/>
      <c r="Q261" s="199">
        <f>SUM(Q239:Q260)</f>
        <v>-12234188537</v>
      </c>
      <c r="T261" s="65">
        <f>SUM(Q239:Q258)</f>
        <v>36115257522</v>
      </c>
    </row>
    <row r="262" spans="1:20" ht="18.75" thickTop="1">
      <c r="T262" s="65">
        <f>Q260</f>
        <v>-39299682079</v>
      </c>
    </row>
    <row r="263" spans="1:20" ht="40.9" customHeight="1">
      <c r="T263" s="65">
        <f>T261+T262</f>
        <v>-3184424557</v>
      </c>
    </row>
    <row r="264" spans="1:20" ht="39" customHeight="1">
      <c r="A264" s="200" t="s">
        <v>0</v>
      </c>
      <c r="B264" s="200"/>
      <c r="C264" s="200"/>
      <c r="D264" s="200"/>
      <c r="E264" s="200"/>
      <c r="F264" s="200"/>
      <c r="G264" s="200"/>
      <c r="H264" s="200"/>
      <c r="I264" s="200"/>
      <c r="J264" s="200"/>
      <c r="K264" s="200"/>
      <c r="L264" s="200"/>
      <c r="M264" s="200"/>
      <c r="N264" s="200"/>
      <c r="O264" s="200"/>
      <c r="P264" s="200"/>
      <c r="Q264" s="200"/>
    </row>
    <row r="265" spans="1:20" ht="39" customHeight="1">
      <c r="A265" s="200" t="s">
        <v>82</v>
      </c>
      <c r="B265" s="200"/>
      <c r="C265" s="200"/>
      <c r="D265" s="200"/>
      <c r="E265" s="200"/>
      <c r="F265" s="200"/>
      <c r="G265" s="200"/>
      <c r="H265" s="200"/>
      <c r="I265" s="200"/>
      <c r="J265" s="200"/>
      <c r="K265" s="200"/>
      <c r="L265" s="200"/>
      <c r="M265" s="200"/>
      <c r="N265" s="200"/>
      <c r="O265" s="200"/>
      <c r="P265" s="200"/>
      <c r="Q265" s="200"/>
    </row>
    <row r="266" spans="1:20" ht="39" customHeight="1">
      <c r="A266" s="200" t="s">
        <v>379</v>
      </c>
      <c r="B266" s="200"/>
      <c r="C266" s="200"/>
      <c r="D266" s="200"/>
      <c r="E266" s="200"/>
      <c r="F266" s="200"/>
      <c r="G266" s="200"/>
      <c r="H266" s="200"/>
      <c r="I266" s="200"/>
      <c r="J266" s="200"/>
      <c r="K266" s="200"/>
      <c r="L266" s="200"/>
      <c r="M266" s="200"/>
      <c r="N266" s="200"/>
      <c r="O266" s="200"/>
      <c r="P266" s="200"/>
      <c r="Q266" s="200"/>
    </row>
    <row r="267" spans="1:20" ht="39" customHeight="1">
      <c r="A267" s="217"/>
      <c r="B267" s="217"/>
      <c r="C267" s="217"/>
      <c r="D267" s="217"/>
      <c r="E267" s="217"/>
      <c r="F267" s="217"/>
      <c r="G267" s="217"/>
      <c r="H267" s="217"/>
      <c r="I267" s="217"/>
      <c r="J267" s="217"/>
      <c r="K267" s="217"/>
      <c r="L267" s="217"/>
      <c r="M267" s="217"/>
      <c r="N267" s="217"/>
      <c r="O267" s="217"/>
      <c r="P267" s="217"/>
      <c r="Q267" s="217"/>
    </row>
    <row r="268" spans="1:20" ht="39" customHeight="1">
      <c r="A268" s="202" t="s">
        <v>225</v>
      </c>
      <c r="B268" s="202"/>
      <c r="C268" s="202"/>
      <c r="D268" s="202"/>
      <c r="E268" s="202"/>
      <c r="F268" s="202"/>
      <c r="G268" s="202"/>
      <c r="H268" s="202"/>
      <c r="I268" s="202"/>
      <c r="J268" s="202"/>
      <c r="K268" s="202"/>
      <c r="L268" s="202"/>
      <c r="M268" s="202"/>
      <c r="N268" s="202"/>
      <c r="O268" s="202"/>
      <c r="P268" s="202"/>
      <c r="Q268" s="202"/>
    </row>
    <row r="269" spans="1:20" ht="39" customHeight="1">
      <c r="A269" s="43"/>
      <c r="B269" s="43"/>
      <c r="C269" s="223" t="s">
        <v>160</v>
      </c>
      <c r="D269" s="223"/>
      <c r="E269" s="223"/>
      <c r="F269" s="223"/>
      <c r="G269" s="223"/>
      <c r="H269" s="223"/>
      <c r="I269" s="223"/>
      <c r="J269" s="223"/>
      <c r="K269" s="223"/>
      <c r="L269" s="223"/>
      <c r="M269" s="223"/>
      <c r="N269" s="223"/>
      <c r="O269" s="223"/>
      <c r="P269" s="223"/>
      <c r="Q269" s="223"/>
    </row>
    <row r="270" spans="1:20" ht="39" customHeight="1" thickBot="1">
      <c r="A270" s="218"/>
      <c r="B270" s="218"/>
      <c r="C270" s="219" t="s">
        <v>380</v>
      </c>
      <c r="D270" s="219"/>
      <c r="E270" s="219"/>
      <c r="F270" s="219"/>
      <c r="G270" s="219"/>
      <c r="H270" s="219"/>
      <c r="I270" s="219"/>
      <c r="J270" s="220"/>
      <c r="K270" s="221" t="s">
        <v>381</v>
      </c>
      <c r="L270" s="221"/>
      <c r="M270" s="221"/>
      <c r="N270" s="221"/>
      <c r="O270" s="221"/>
      <c r="P270" s="221"/>
      <c r="Q270" s="221"/>
    </row>
    <row r="271" spans="1:20" ht="39" customHeight="1" thickBot="1">
      <c r="A271" s="222" t="s">
        <v>83</v>
      </c>
      <c r="B271" s="53"/>
      <c r="C271" s="222" t="s">
        <v>6</v>
      </c>
      <c r="D271" s="47"/>
      <c r="E271" s="222" t="s">
        <v>8</v>
      </c>
      <c r="F271" s="47"/>
      <c r="G271" s="222" t="s">
        <v>95</v>
      </c>
      <c r="H271" s="47"/>
      <c r="I271" s="222" t="s">
        <v>96</v>
      </c>
      <c r="J271" s="214"/>
      <c r="K271" s="222" t="s">
        <v>6</v>
      </c>
      <c r="L271" s="47"/>
      <c r="M271" s="222" t="s">
        <v>8</v>
      </c>
      <c r="N271" s="47"/>
      <c r="O271" s="222" t="s">
        <v>95</v>
      </c>
      <c r="P271" s="47"/>
      <c r="Q271" s="222" t="s">
        <v>96</v>
      </c>
    </row>
    <row r="272" spans="1:20" ht="39" customHeight="1">
      <c r="A272" s="198" t="s">
        <v>355</v>
      </c>
      <c r="B272" s="198"/>
      <c r="C272" s="140">
        <v>0</v>
      </c>
      <c r="D272" s="140"/>
      <c r="E272" s="140">
        <v>0</v>
      </c>
      <c r="F272" s="140"/>
      <c r="G272" s="140">
        <v>0</v>
      </c>
      <c r="H272" s="140"/>
      <c r="I272" s="140">
        <f>E272+G272</f>
        <v>0</v>
      </c>
      <c r="J272" s="140"/>
      <c r="K272" s="140">
        <v>500000</v>
      </c>
      <c r="L272" s="140"/>
      <c r="M272" s="140">
        <v>499980000000</v>
      </c>
      <c r="N272" s="140"/>
      <c r="O272" s="140">
        <v>-499909375000</v>
      </c>
      <c r="P272" s="140"/>
      <c r="Q272" s="140">
        <v>90625000</v>
      </c>
    </row>
    <row r="273" spans="1:17" ht="39" customHeight="1">
      <c r="A273" s="198" t="s">
        <v>51</v>
      </c>
      <c r="B273" s="198"/>
      <c r="C273" s="140">
        <v>0</v>
      </c>
      <c r="D273" s="140"/>
      <c r="E273" s="140">
        <v>0</v>
      </c>
      <c r="F273" s="140"/>
      <c r="G273" s="140">
        <v>0</v>
      </c>
      <c r="H273" s="140"/>
      <c r="I273" s="140">
        <f>E273+G273</f>
        <v>0</v>
      </c>
      <c r="J273" s="140"/>
      <c r="K273" s="140">
        <v>1100000</v>
      </c>
      <c r="L273" s="140"/>
      <c r="M273" s="140">
        <v>1099833125000</v>
      </c>
      <c r="N273" s="140"/>
      <c r="O273" s="140">
        <v>-1099800625000</v>
      </c>
      <c r="P273" s="140"/>
      <c r="Q273" s="140">
        <v>199375000</v>
      </c>
    </row>
    <row r="274" spans="1:17" ht="39" customHeight="1">
      <c r="A274" s="198" t="s">
        <v>55</v>
      </c>
      <c r="B274" s="198"/>
      <c r="C274" s="140">
        <v>0</v>
      </c>
      <c r="D274" s="140"/>
      <c r="E274" s="140">
        <v>0</v>
      </c>
      <c r="F274" s="140"/>
      <c r="G274" s="140">
        <v>0</v>
      </c>
      <c r="H274" s="140"/>
      <c r="I274" s="140">
        <f t="shared" ref="I274:I277" si="1">E274+G274</f>
        <v>0</v>
      </c>
      <c r="J274" s="140"/>
      <c r="K274" s="140">
        <v>585000</v>
      </c>
      <c r="L274" s="140"/>
      <c r="M274" s="140">
        <v>584922781250</v>
      </c>
      <c r="N274" s="140"/>
      <c r="O274" s="140">
        <v>-584893968750</v>
      </c>
      <c r="P274" s="140"/>
      <c r="Q274" s="140">
        <v>106031250</v>
      </c>
    </row>
    <row r="275" spans="1:17" ht="39" customHeight="1">
      <c r="A275" s="198" t="s">
        <v>356</v>
      </c>
      <c r="B275" s="198"/>
      <c r="C275" s="140">
        <v>0</v>
      </c>
      <c r="D275" s="140"/>
      <c r="E275" s="140">
        <v>0</v>
      </c>
      <c r="F275" s="140"/>
      <c r="G275" s="140">
        <v>0</v>
      </c>
      <c r="H275" s="140"/>
      <c r="I275" s="140">
        <f t="shared" ref="I275" si="2">E275+G275</f>
        <v>0</v>
      </c>
      <c r="J275" s="140"/>
      <c r="K275" s="140">
        <v>750000</v>
      </c>
      <c r="L275" s="140"/>
      <c r="M275" s="140">
        <v>749879062500</v>
      </c>
      <c r="N275" s="140"/>
      <c r="O275" s="140">
        <v>-749864062500</v>
      </c>
      <c r="P275" s="140"/>
      <c r="Q275" s="140">
        <v>135937500</v>
      </c>
    </row>
    <row r="276" spans="1:17" ht="39" customHeight="1">
      <c r="A276" s="198" t="s">
        <v>48</v>
      </c>
      <c r="B276" s="198"/>
      <c r="C276" s="140">
        <v>0</v>
      </c>
      <c r="D276" s="140"/>
      <c r="E276" s="140">
        <v>0</v>
      </c>
      <c r="F276" s="140"/>
      <c r="G276" s="140">
        <v>0</v>
      </c>
      <c r="H276" s="140"/>
      <c r="I276" s="140">
        <f t="shared" si="1"/>
        <v>0</v>
      </c>
      <c r="J276" s="140"/>
      <c r="K276" s="140">
        <v>500000</v>
      </c>
      <c r="L276" s="140"/>
      <c r="M276" s="140">
        <v>499921875000</v>
      </c>
      <c r="N276" s="140"/>
      <c r="O276" s="140">
        <v>-499909375000</v>
      </c>
      <c r="P276" s="140"/>
      <c r="Q276" s="140">
        <v>90625000</v>
      </c>
    </row>
    <row r="277" spans="1:17" ht="39" customHeight="1">
      <c r="A277" s="198" t="s">
        <v>59</v>
      </c>
      <c r="B277" s="198"/>
      <c r="C277" s="140">
        <v>0</v>
      </c>
      <c r="D277" s="140"/>
      <c r="E277" s="140">
        <v>0</v>
      </c>
      <c r="F277" s="140"/>
      <c r="G277" s="140">
        <v>0</v>
      </c>
      <c r="H277" s="140"/>
      <c r="I277" s="140">
        <f t="shared" si="1"/>
        <v>0</v>
      </c>
      <c r="J277" s="140"/>
      <c r="K277" s="140">
        <v>500000</v>
      </c>
      <c r="L277" s="140"/>
      <c r="M277" s="140">
        <v>499886875000</v>
      </c>
      <c r="N277" s="140"/>
      <c r="O277" s="140">
        <v>-499909375000</v>
      </c>
      <c r="P277" s="140"/>
      <c r="Q277" s="140">
        <v>90625000</v>
      </c>
    </row>
    <row r="278" spans="1:17" ht="39" customHeight="1" thickBot="1">
      <c r="A278" s="198" t="s">
        <v>45</v>
      </c>
      <c r="B278" s="198"/>
      <c r="C278" s="140">
        <v>0</v>
      </c>
      <c r="D278" s="140"/>
      <c r="E278" s="140">
        <v>0</v>
      </c>
      <c r="F278" s="140"/>
      <c r="G278" s="140">
        <v>0</v>
      </c>
      <c r="H278" s="140"/>
      <c r="I278" s="140">
        <f>E278+G278</f>
        <v>0</v>
      </c>
      <c r="J278" s="140"/>
      <c r="K278" s="140">
        <v>840000</v>
      </c>
      <c r="L278" s="140"/>
      <c r="M278" s="140">
        <v>839880000000</v>
      </c>
      <c r="N278" s="140"/>
      <c r="O278" s="140">
        <v>-839978188145</v>
      </c>
      <c r="P278" s="140"/>
      <c r="Q278" s="140">
        <v>21811855</v>
      </c>
    </row>
    <row r="279" spans="1:17" ht="39" customHeight="1" thickBot="1">
      <c r="A279" s="127"/>
      <c r="B279" s="127"/>
      <c r="C279" s="199">
        <f>SUM(C272:C278)</f>
        <v>0</v>
      </c>
      <c r="D279" s="24"/>
      <c r="E279" s="199">
        <f>SUM(E272:E278)</f>
        <v>0</v>
      </c>
      <c r="F279" s="24"/>
      <c r="G279" s="199">
        <f>SUM(G272:G278)</f>
        <v>0</v>
      </c>
      <c r="H279" s="24"/>
      <c r="I279" s="199">
        <f>SUM(I272:I278)</f>
        <v>0</v>
      </c>
      <c r="J279" s="24"/>
      <c r="K279" s="199">
        <f>SUM(K272:K278)</f>
        <v>4775000</v>
      </c>
      <c r="L279" s="24"/>
      <c r="M279" s="199">
        <f>SUM(M272:M278)</f>
        <v>4774303718750</v>
      </c>
      <c r="N279" s="24"/>
      <c r="O279" s="199">
        <f>SUM(O272:O278)</f>
        <v>-4774264969395</v>
      </c>
      <c r="P279" s="24"/>
      <c r="Q279" s="199">
        <f>SUM(Q272:Q278)</f>
        <v>735030605</v>
      </c>
    </row>
    <row r="280" spans="1:17" ht="18.75" thickTop="1"/>
    <row r="281" spans="1:17" ht="22.5">
      <c r="I281" s="25">
        <v>0</v>
      </c>
      <c r="Q281" s="25">
        <v>735030605</v>
      </c>
    </row>
    <row r="282" spans="1:17" ht="22.5">
      <c r="I282" s="25">
        <f>I281-I279</f>
        <v>0</v>
      </c>
      <c r="Q282" s="25">
        <f>Q281-Q279</f>
        <v>0</v>
      </c>
    </row>
    <row r="283" spans="1:17">
      <c r="I283" s="64">
        <f>I261+I228+I30</f>
        <v>6492179403</v>
      </c>
      <c r="Q283" s="64">
        <f>Q261+Q228+Q30</f>
        <v>752725381211</v>
      </c>
    </row>
    <row r="284" spans="1:17">
      <c r="I284" s="64">
        <v>6492179403</v>
      </c>
      <c r="Q284" s="64">
        <v>753460411816</v>
      </c>
    </row>
    <row r="285" spans="1:17">
      <c r="A285" s="69" t="s">
        <v>391</v>
      </c>
      <c r="B285" s="70"/>
      <c r="I285" s="64">
        <f>I284-I283</f>
        <v>0</v>
      </c>
      <c r="Q285" s="64">
        <f>Q284-Q283</f>
        <v>735030605</v>
      </c>
    </row>
    <row r="286" spans="1:17">
      <c r="A286" s="69"/>
      <c r="B286" s="70"/>
      <c r="Q286" s="64">
        <f>Q285-Q279</f>
        <v>0</v>
      </c>
    </row>
    <row r="287" spans="1:17">
      <c r="A287" s="69"/>
      <c r="B287" s="70"/>
    </row>
    <row r="288" spans="1:17">
      <c r="A288" s="69"/>
      <c r="B288" s="70"/>
    </row>
    <row r="289" spans="1:2">
      <c r="A289" s="69"/>
      <c r="B289" s="70"/>
    </row>
    <row r="290" spans="1:2">
      <c r="A290" s="69"/>
      <c r="B290" s="70"/>
    </row>
    <row r="291" spans="1:2">
      <c r="A291" s="69"/>
      <c r="B291" s="70"/>
    </row>
    <row r="292" spans="1:2">
      <c r="A292" s="69"/>
      <c r="B292" s="70"/>
    </row>
    <row r="293" spans="1:2">
      <c r="A293" s="69"/>
      <c r="B293" s="70"/>
    </row>
    <row r="294" spans="1:2">
      <c r="A294" s="69"/>
      <c r="B294" s="70"/>
    </row>
    <row r="295" spans="1:2">
      <c r="A295" s="69"/>
      <c r="B295" s="70"/>
    </row>
    <row r="296" spans="1:2">
      <c r="A296" s="69"/>
      <c r="B296" s="70"/>
    </row>
    <row r="297" spans="1:2">
      <c r="A297" s="69"/>
      <c r="B297" s="70"/>
    </row>
    <row r="298" spans="1:2">
      <c r="A298" s="69"/>
      <c r="B298" s="70"/>
    </row>
    <row r="299" spans="1:2">
      <c r="A299" s="69"/>
      <c r="B299" s="70"/>
    </row>
    <row r="300" spans="1:2">
      <c r="A300" s="69"/>
      <c r="B300" s="70"/>
    </row>
    <row r="301" spans="1:2">
      <c r="A301" s="69"/>
      <c r="B301" s="70"/>
    </row>
    <row r="302" spans="1:2">
      <c r="A302" s="69"/>
      <c r="B302" s="70"/>
    </row>
    <row r="303" spans="1:2">
      <c r="A303" s="69"/>
      <c r="B303" s="192"/>
    </row>
    <row r="304" spans="1:2">
      <c r="A304" s="69"/>
      <c r="B304" s="192"/>
    </row>
    <row r="305" spans="1:2">
      <c r="A305" s="69"/>
      <c r="B305" s="192"/>
    </row>
    <row r="306" spans="1:2">
      <c r="A306" s="69"/>
      <c r="B306" s="192"/>
    </row>
    <row r="307" spans="1:2">
      <c r="A307" s="69"/>
      <c r="B307" s="70"/>
    </row>
    <row r="308" spans="1:2">
      <c r="A308" s="69"/>
      <c r="B308" s="70"/>
    </row>
    <row r="309" spans="1:2">
      <c r="A309" s="69"/>
      <c r="B309" s="70"/>
    </row>
    <row r="310" spans="1:2">
      <c r="A310" s="69"/>
      <c r="B310" s="70"/>
    </row>
    <row r="311" spans="1:2">
      <c r="A311" s="69"/>
      <c r="B311" s="70"/>
    </row>
    <row r="312" spans="1:2">
      <c r="A312" s="69"/>
      <c r="B312" s="70"/>
    </row>
    <row r="313" spans="1:2">
      <c r="A313" s="69"/>
      <c r="B313" s="70"/>
    </row>
    <row r="314" spans="1:2">
      <c r="A314" s="69"/>
      <c r="B314" s="70"/>
    </row>
    <row r="315" spans="1:2">
      <c r="A315" s="69"/>
      <c r="B315" s="70"/>
    </row>
    <row r="316" spans="1:2">
      <c r="A316" s="69"/>
      <c r="B316" s="70"/>
    </row>
    <row r="317" spans="1:2">
      <c r="A317" s="69"/>
      <c r="B317" s="70"/>
    </row>
    <row r="318" spans="1:2">
      <c r="A318" s="69"/>
      <c r="B318" s="70"/>
    </row>
    <row r="319" spans="1:2">
      <c r="A319" s="69"/>
      <c r="B319" s="70"/>
    </row>
    <row r="320" spans="1:2">
      <c r="A320" s="69"/>
      <c r="B320" s="70"/>
    </row>
    <row r="321" spans="1:2">
      <c r="A321" s="69"/>
      <c r="B321" s="70"/>
    </row>
    <row r="322" spans="1:2">
      <c r="A322" s="69"/>
      <c r="B322" s="70"/>
    </row>
    <row r="323" spans="1:2">
      <c r="A323" s="69"/>
      <c r="B323" s="70"/>
    </row>
    <row r="324" spans="1:2">
      <c r="A324" s="69"/>
      <c r="B324" s="70"/>
    </row>
    <row r="325" spans="1:2">
      <c r="A325" s="69"/>
      <c r="B325" s="70"/>
    </row>
    <row r="326" spans="1:2">
      <c r="A326" s="69"/>
      <c r="B326" s="70"/>
    </row>
    <row r="327" spans="1:2">
      <c r="A327" s="69"/>
      <c r="B327" s="70"/>
    </row>
    <row r="328" spans="1:2">
      <c r="A328" s="69"/>
      <c r="B328" s="70"/>
    </row>
    <row r="329" spans="1:2">
      <c r="A329" s="69"/>
      <c r="B329" s="70"/>
    </row>
    <row r="330" spans="1:2">
      <c r="A330" s="69"/>
      <c r="B330" s="70"/>
    </row>
    <row r="331" spans="1:2">
      <c r="A331" s="69"/>
      <c r="B331" s="70"/>
    </row>
    <row r="332" spans="1:2">
      <c r="A332" s="69"/>
      <c r="B332" s="70"/>
    </row>
    <row r="333" spans="1:2">
      <c r="A333" s="69"/>
      <c r="B333" s="70"/>
    </row>
    <row r="334" spans="1:2">
      <c r="A334" s="69"/>
      <c r="B334" s="70"/>
    </row>
    <row r="335" spans="1:2">
      <c r="A335" s="69"/>
      <c r="B335" s="70"/>
    </row>
    <row r="336" spans="1:2">
      <c r="A336" s="69"/>
      <c r="B336" s="70"/>
    </row>
    <row r="337" spans="1:2">
      <c r="A337" s="69"/>
      <c r="B337" s="70"/>
    </row>
    <row r="338" spans="1:2">
      <c r="A338" s="69"/>
      <c r="B338" s="70"/>
    </row>
    <row r="339" spans="1:2">
      <c r="A339" s="69"/>
      <c r="B339" s="70"/>
    </row>
    <row r="340" spans="1:2">
      <c r="A340" s="69"/>
      <c r="B340" s="70"/>
    </row>
    <row r="341" spans="1:2">
      <c r="A341" s="69"/>
      <c r="B341" s="70"/>
    </row>
    <row r="342" spans="1:2">
      <c r="A342" s="69"/>
      <c r="B342" s="70"/>
    </row>
    <row r="343" spans="1:2">
      <c r="A343" s="69"/>
      <c r="B343" s="70"/>
    </row>
    <row r="344" spans="1:2">
      <c r="A344" s="69"/>
      <c r="B344" s="70"/>
    </row>
    <row r="345" spans="1:2">
      <c r="A345" s="69"/>
      <c r="B345" s="70"/>
    </row>
    <row r="346" spans="1:2">
      <c r="A346" s="69"/>
      <c r="B346" s="70"/>
    </row>
    <row r="347" spans="1:2">
      <c r="A347" s="69"/>
      <c r="B347" s="70"/>
    </row>
    <row r="348" spans="1:2">
      <c r="A348" s="69"/>
      <c r="B348" s="70"/>
    </row>
    <row r="349" spans="1:2">
      <c r="A349" s="69"/>
      <c r="B349" s="70"/>
    </row>
    <row r="350" spans="1:2">
      <c r="A350" s="69"/>
      <c r="B350" s="70"/>
    </row>
    <row r="351" spans="1:2">
      <c r="A351" s="69"/>
      <c r="B351" s="70"/>
    </row>
    <row r="352" spans="1:2">
      <c r="A352" s="69"/>
      <c r="B352" s="70"/>
    </row>
    <row r="353" spans="1:2">
      <c r="A353" s="69"/>
      <c r="B353" s="70"/>
    </row>
    <row r="354" spans="1:2">
      <c r="A354" s="69"/>
      <c r="B354" s="70"/>
    </row>
    <row r="355" spans="1:2">
      <c r="A355" s="69"/>
      <c r="B355" s="70"/>
    </row>
    <row r="356" spans="1:2">
      <c r="A356" s="69"/>
      <c r="B356" s="70"/>
    </row>
    <row r="357" spans="1:2">
      <c r="A357" s="69"/>
      <c r="B357" s="70"/>
    </row>
    <row r="358" spans="1:2">
      <c r="A358" s="69"/>
      <c r="B358" s="70"/>
    </row>
    <row r="359" spans="1:2">
      <c r="A359" s="69"/>
      <c r="B359" s="70"/>
    </row>
    <row r="360" spans="1:2">
      <c r="A360" s="69"/>
      <c r="B360" s="70"/>
    </row>
    <row r="361" spans="1:2">
      <c r="A361" s="69"/>
      <c r="B361" s="70"/>
    </row>
    <row r="362" spans="1:2">
      <c r="A362" s="69"/>
      <c r="B362" s="70"/>
    </row>
    <row r="363" spans="1:2">
      <c r="A363" s="69"/>
      <c r="B363" s="70"/>
    </row>
    <row r="364" spans="1:2">
      <c r="A364" s="69"/>
      <c r="B364" s="70"/>
    </row>
    <row r="365" spans="1:2">
      <c r="A365" s="69"/>
      <c r="B365" s="70"/>
    </row>
    <row r="366" spans="1:2">
      <c r="A366" s="69"/>
      <c r="B366" s="70"/>
    </row>
    <row r="367" spans="1:2">
      <c r="A367" s="69"/>
      <c r="B367" s="70"/>
    </row>
    <row r="368" spans="1:2">
      <c r="A368" s="69"/>
      <c r="B368" s="70"/>
    </row>
    <row r="369" spans="1:2">
      <c r="A369" s="69"/>
      <c r="B369" s="70"/>
    </row>
    <row r="370" spans="1:2">
      <c r="A370" s="69"/>
      <c r="B370" s="70"/>
    </row>
    <row r="371" spans="1:2">
      <c r="A371" s="69"/>
      <c r="B371" s="70"/>
    </row>
    <row r="372" spans="1:2">
      <c r="A372" s="69"/>
      <c r="B372" s="70"/>
    </row>
    <row r="373" spans="1:2">
      <c r="A373" s="69"/>
      <c r="B373" s="70"/>
    </row>
    <row r="374" spans="1:2">
      <c r="A374" s="69"/>
      <c r="B374" s="70"/>
    </row>
    <row r="375" spans="1:2">
      <c r="A375" s="69"/>
      <c r="B375" s="70"/>
    </row>
    <row r="376" spans="1:2">
      <c r="A376" s="69"/>
      <c r="B376" s="70"/>
    </row>
    <row r="377" spans="1:2">
      <c r="A377" s="69"/>
      <c r="B377" s="70"/>
    </row>
    <row r="378" spans="1:2">
      <c r="A378" s="69"/>
      <c r="B378" s="70"/>
    </row>
    <row r="379" spans="1:2">
      <c r="A379" s="69"/>
      <c r="B379" s="70"/>
    </row>
    <row r="380" spans="1:2">
      <c r="A380" s="69"/>
      <c r="B380" s="70"/>
    </row>
    <row r="381" spans="1:2">
      <c r="A381" s="69"/>
      <c r="B381" s="70"/>
    </row>
    <row r="382" spans="1:2">
      <c r="A382" s="69"/>
      <c r="B382" s="70"/>
    </row>
    <row r="383" spans="1:2">
      <c r="A383" s="69"/>
      <c r="B383" s="70"/>
    </row>
    <row r="384" spans="1:2">
      <c r="A384" s="69"/>
      <c r="B384" s="70"/>
    </row>
    <row r="385" spans="1:2">
      <c r="A385" s="69"/>
      <c r="B385" s="70"/>
    </row>
    <row r="386" spans="1:2">
      <c r="A386" s="69"/>
      <c r="B386" s="70"/>
    </row>
    <row r="387" spans="1:2">
      <c r="A387" s="69"/>
      <c r="B387" s="70"/>
    </row>
    <row r="388" spans="1:2">
      <c r="A388" s="69"/>
      <c r="B388" s="70"/>
    </row>
    <row r="389" spans="1:2">
      <c r="A389" s="69"/>
      <c r="B389" s="70"/>
    </row>
    <row r="390" spans="1:2">
      <c r="A390" s="69"/>
      <c r="B390" s="70"/>
    </row>
    <row r="391" spans="1:2">
      <c r="A391" s="69"/>
      <c r="B391" s="70"/>
    </row>
    <row r="392" spans="1:2">
      <c r="A392" s="69"/>
      <c r="B392" s="70"/>
    </row>
    <row r="393" spans="1:2">
      <c r="A393" s="69"/>
      <c r="B393" s="70"/>
    </row>
    <row r="394" spans="1:2">
      <c r="A394" s="69"/>
      <c r="B394" s="70"/>
    </row>
    <row r="395" spans="1:2">
      <c r="A395" s="69"/>
      <c r="B395" s="70"/>
    </row>
    <row r="396" spans="1:2">
      <c r="A396" s="69"/>
      <c r="B396" s="70"/>
    </row>
    <row r="397" spans="1:2">
      <c r="A397" s="69"/>
      <c r="B397" s="70"/>
    </row>
    <row r="398" spans="1:2">
      <c r="A398" s="69"/>
      <c r="B398" s="70"/>
    </row>
    <row r="399" spans="1:2">
      <c r="A399" s="69"/>
      <c r="B399" s="70"/>
    </row>
    <row r="400" spans="1:2">
      <c r="A400" s="69"/>
      <c r="B400" s="70"/>
    </row>
    <row r="401" spans="1:2">
      <c r="A401" s="69"/>
      <c r="B401" s="70"/>
    </row>
    <row r="402" spans="1:2">
      <c r="A402" s="69"/>
      <c r="B402" s="70"/>
    </row>
    <row r="403" spans="1:2">
      <c r="A403" s="69"/>
      <c r="B403" s="70"/>
    </row>
    <row r="404" spans="1:2">
      <c r="A404" s="69"/>
      <c r="B404" s="70"/>
    </row>
    <row r="405" spans="1:2">
      <c r="A405" s="69"/>
      <c r="B405" s="70"/>
    </row>
    <row r="445" spans="1:1">
      <c r="A445" s="64" t="s">
        <v>389</v>
      </c>
    </row>
    <row r="482" spans="1:1">
      <c r="A482" s="64" t="s">
        <v>390</v>
      </c>
    </row>
  </sheetData>
  <sortState xmlns:xlrd2="http://schemas.microsoft.com/office/spreadsheetml/2017/richdata2" ref="A9:Q29">
    <sortCondition descending="1" ref="Q9:Q29"/>
  </sortState>
  <mergeCells count="70">
    <mergeCell ref="A197:Q197"/>
    <mergeCell ref="A196:Q196"/>
    <mergeCell ref="K202:Q202"/>
    <mergeCell ref="C202:I202"/>
    <mergeCell ref="C201:Q201"/>
    <mergeCell ref="A200:Q200"/>
    <mergeCell ref="A198:Q198"/>
    <mergeCell ref="A150:Q150"/>
    <mergeCell ref="A152:Q152"/>
    <mergeCell ref="C153:Q153"/>
    <mergeCell ref="K180:Q180"/>
    <mergeCell ref="C180:I180"/>
    <mergeCell ref="A178:Q178"/>
    <mergeCell ref="C179:Q179"/>
    <mergeCell ref="C125:I125"/>
    <mergeCell ref="K125:Q125"/>
    <mergeCell ref="A119:Q119"/>
    <mergeCell ref="A120:Q120"/>
    <mergeCell ref="A121:Q121"/>
    <mergeCell ref="A123:Q123"/>
    <mergeCell ref="C124:Q124"/>
    <mergeCell ref="C154:I154"/>
    <mergeCell ref="K154:Q154"/>
    <mergeCell ref="A174:Q174"/>
    <mergeCell ref="A175:Q175"/>
    <mergeCell ref="A176:Q176"/>
    <mergeCell ref="A148:Q148"/>
    <mergeCell ref="A149:Q149"/>
    <mergeCell ref="A94:Q94"/>
    <mergeCell ref="C95:Q95"/>
    <mergeCell ref="C96:I96"/>
    <mergeCell ref="K96:Q96"/>
    <mergeCell ref="C66:I66"/>
    <mergeCell ref="K66:Q66"/>
    <mergeCell ref="A90:Q90"/>
    <mergeCell ref="A91:Q91"/>
    <mergeCell ref="A92:Q92"/>
    <mergeCell ref="A60:Q60"/>
    <mergeCell ref="A61:Q61"/>
    <mergeCell ref="A62:Q62"/>
    <mergeCell ref="A64:Q64"/>
    <mergeCell ref="C65:Q65"/>
    <mergeCell ref="A36:Q36"/>
    <mergeCell ref="C37:Q37"/>
    <mergeCell ref="C38:I38"/>
    <mergeCell ref="K38:Q38"/>
    <mergeCell ref="C7:I7"/>
    <mergeCell ref="K7:Q7"/>
    <mergeCell ref="A32:Q32"/>
    <mergeCell ref="A33:Q33"/>
    <mergeCell ref="A34:Q34"/>
    <mergeCell ref="A5:Q5"/>
    <mergeCell ref="C6:Q6"/>
    <mergeCell ref="A1:Q1"/>
    <mergeCell ref="A2:Q2"/>
    <mergeCell ref="A3:Q3"/>
    <mergeCell ref="C270:I270"/>
    <mergeCell ref="K270:Q270"/>
    <mergeCell ref="A231:Q231"/>
    <mergeCell ref="A264:Q264"/>
    <mergeCell ref="A232:Q232"/>
    <mergeCell ref="A233:Q233"/>
    <mergeCell ref="A265:Q265"/>
    <mergeCell ref="A266:Q266"/>
    <mergeCell ref="A235:Q235"/>
    <mergeCell ref="C236:Q236"/>
    <mergeCell ref="C237:I237"/>
    <mergeCell ref="K237:Q237"/>
    <mergeCell ref="A268:Q268"/>
    <mergeCell ref="C269:Q269"/>
  </mergeCells>
  <pageMargins left="0.7" right="0.7" top="0.75" bottom="0.75" header="0.3" footer="0.3"/>
  <pageSetup paperSize="9" scale="27" orientation="landscape" horizontalDpi="4294967295" verticalDpi="4294967295" r:id="rId1"/>
  <headerFooter differentOddEven="1" differentFirst="1"/>
  <rowBreaks count="9" manualBreakCount="9">
    <brk id="31" max="17" man="1"/>
    <brk id="59" max="17" man="1"/>
    <brk id="88" max="17" man="1"/>
    <brk id="118" max="17" man="1"/>
    <brk id="147" max="17" man="1"/>
    <brk id="172" max="17" man="1"/>
    <brk id="195" max="17" man="1"/>
    <brk id="229" max="17" man="1"/>
    <brk id="263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48"/>
  <sheetViews>
    <sheetView rightToLeft="1" tabSelected="1" view="pageBreakPreview" zoomScale="46" zoomScaleNormal="100" zoomScaleSheetLayoutView="46" workbookViewId="0">
      <selection activeCell="A42" sqref="A42:XFD47"/>
    </sheetView>
  </sheetViews>
  <sheetFormatPr defaultColWidth="9" defaultRowHeight="15.75"/>
  <cols>
    <col min="1" max="1" width="68.5703125" style="21" customWidth="1"/>
    <col min="2" max="2" width="1.42578125" style="21" customWidth="1"/>
    <col min="3" max="3" width="42" style="21" customWidth="1"/>
    <col min="4" max="4" width="1.42578125" style="21" customWidth="1"/>
    <col min="5" max="5" width="43" style="21" customWidth="1"/>
    <col min="6" max="6" width="1.42578125" style="21" customWidth="1"/>
    <col min="7" max="7" width="38.7109375" style="21" customWidth="1"/>
    <col min="8" max="8" width="1.42578125" style="21" customWidth="1"/>
    <col min="9" max="9" width="36.28515625" style="21" customWidth="1"/>
    <col min="10" max="10" width="1.42578125" style="21" customWidth="1"/>
    <col min="11" max="11" width="36.5703125" style="21" customWidth="1"/>
    <col min="12" max="12" width="1.42578125" style="21" customWidth="1"/>
    <col min="13" max="13" width="38.85546875" style="21" customWidth="1"/>
    <col min="14" max="14" width="1.42578125" style="21" customWidth="1"/>
    <col min="15" max="15" width="39.28515625" style="21" customWidth="1"/>
    <col min="16" max="16" width="1.42578125" style="21" customWidth="1"/>
    <col min="17" max="17" width="36.28515625" style="21" customWidth="1"/>
    <col min="18" max="18" width="1.42578125" style="21" customWidth="1"/>
    <col min="19" max="19" width="36.42578125" style="21" customWidth="1"/>
    <col min="20" max="20" width="1.42578125" style="21" customWidth="1"/>
    <col min="21" max="21" width="33.85546875" style="21" customWidth="1"/>
    <col min="22" max="22" width="1.42578125" style="21" customWidth="1"/>
    <col min="23" max="23" width="32" style="21" customWidth="1"/>
    <col min="24" max="24" width="1.42578125" style="21" customWidth="1"/>
    <col min="25" max="25" width="27.140625" style="124" customWidth="1"/>
    <col min="26" max="26" width="1.42578125" style="19" customWidth="1"/>
    <col min="27" max="27" width="23.140625" style="19" hidden="1" customWidth="1"/>
    <col min="28" max="28" width="26.85546875" style="19" bestFit="1" customWidth="1"/>
    <col min="29" max="16384" width="9" style="19"/>
  </cols>
  <sheetData>
    <row r="1" spans="1:27" ht="39" customHeight="1">
      <c r="A1" s="148" t="s">
        <v>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</row>
    <row r="2" spans="1:27" ht="39" customHeight="1">
      <c r="A2" s="148" t="s">
        <v>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</row>
    <row r="3" spans="1:27" ht="39" customHeight="1">
      <c r="A3" s="148" t="s">
        <v>377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</row>
    <row r="4" spans="1:27" ht="39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123"/>
    </row>
    <row r="5" spans="1:27" ht="39" customHeight="1">
      <c r="A5" s="152" t="s">
        <v>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</row>
    <row r="6" spans="1:27" ht="39" customHeight="1">
      <c r="A6" s="152" t="s">
        <v>161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</row>
    <row r="7" spans="1:27" ht="39.75" customHeight="1">
      <c r="C7" s="147" t="s">
        <v>160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</row>
    <row r="8" spans="1:27" ht="39.75" customHeight="1" thickBot="1">
      <c r="A8" s="22"/>
      <c r="B8" s="22"/>
      <c r="C8" s="150" t="s">
        <v>336</v>
      </c>
      <c r="D8" s="150"/>
      <c r="E8" s="150"/>
      <c r="F8" s="150"/>
      <c r="G8" s="150"/>
      <c r="H8" s="117"/>
      <c r="I8" s="153" t="s">
        <v>4</v>
      </c>
      <c r="J8" s="153"/>
      <c r="K8" s="153"/>
      <c r="L8" s="153"/>
      <c r="M8" s="153"/>
      <c r="N8" s="153"/>
      <c r="O8" s="153"/>
      <c r="P8" s="118"/>
      <c r="Q8" s="150" t="s">
        <v>378</v>
      </c>
      <c r="R8" s="150"/>
      <c r="S8" s="150"/>
      <c r="T8" s="150"/>
      <c r="U8" s="150"/>
      <c r="V8" s="150"/>
      <c r="W8" s="150"/>
      <c r="X8" s="150"/>
      <c r="Y8" s="150"/>
    </row>
    <row r="9" spans="1:27" ht="39" customHeight="1" thickBot="1">
      <c r="A9" s="149" t="s">
        <v>5</v>
      </c>
      <c r="B9" s="119"/>
      <c r="C9" s="149" t="s">
        <v>6</v>
      </c>
      <c r="D9" s="119"/>
      <c r="E9" s="149" t="s">
        <v>7</v>
      </c>
      <c r="F9" s="119"/>
      <c r="G9" s="149" t="s">
        <v>8</v>
      </c>
      <c r="H9" s="120"/>
      <c r="I9" s="151" t="s">
        <v>9</v>
      </c>
      <c r="J9" s="151"/>
      <c r="K9" s="151"/>
      <c r="L9" s="118"/>
      <c r="M9" s="151" t="s">
        <v>10</v>
      </c>
      <c r="N9" s="151"/>
      <c r="O9" s="151"/>
      <c r="P9" s="121"/>
      <c r="Q9" s="149" t="s">
        <v>6</v>
      </c>
      <c r="R9" s="119"/>
      <c r="S9" s="154" t="s">
        <v>11</v>
      </c>
      <c r="T9" s="119"/>
      <c r="U9" s="149" t="s">
        <v>7</v>
      </c>
      <c r="V9" s="119"/>
      <c r="W9" s="149" t="s">
        <v>8</v>
      </c>
      <c r="X9" s="119"/>
      <c r="Y9" s="156" t="s">
        <v>12</v>
      </c>
    </row>
    <row r="10" spans="1:27" ht="39.75" customHeight="1" thickBot="1">
      <c r="A10" s="150"/>
      <c r="B10" s="119"/>
      <c r="C10" s="150"/>
      <c r="D10" s="119"/>
      <c r="E10" s="150"/>
      <c r="F10" s="119"/>
      <c r="G10" s="150"/>
      <c r="H10" s="120"/>
      <c r="I10" s="122" t="s">
        <v>6</v>
      </c>
      <c r="J10" s="118"/>
      <c r="K10" s="122" t="s">
        <v>13</v>
      </c>
      <c r="L10" s="118"/>
      <c r="M10" s="122" t="s">
        <v>6</v>
      </c>
      <c r="N10" s="118"/>
      <c r="O10" s="122" t="s">
        <v>14</v>
      </c>
      <c r="P10" s="121"/>
      <c r="Q10" s="150"/>
      <c r="R10" s="119"/>
      <c r="S10" s="155"/>
      <c r="T10" s="119"/>
      <c r="U10" s="150"/>
      <c r="V10" s="119"/>
      <c r="W10" s="150"/>
      <c r="X10" s="119"/>
      <c r="Y10" s="157"/>
      <c r="AA10" s="25">
        <v>23170517061808</v>
      </c>
    </row>
    <row r="11" spans="1:27" ht="39.75" customHeight="1">
      <c r="A11" s="27" t="s">
        <v>26</v>
      </c>
      <c r="B11" s="28"/>
      <c r="C11" s="25">
        <v>720776116</v>
      </c>
      <c r="D11" s="25"/>
      <c r="E11" s="25">
        <v>1134975770460</v>
      </c>
      <c r="F11" s="25"/>
      <c r="G11" s="25">
        <v>1177941838883</v>
      </c>
      <c r="H11" s="25"/>
      <c r="I11" s="25">
        <v>0</v>
      </c>
      <c r="J11" s="25"/>
      <c r="K11" s="25">
        <v>0</v>
      </c>
      <c r="L11" s="25"/>
      <c r="M11" s="25">
        <v>0</v>
      </c>
      <c r="N11" s="25"/>
      <c r="O11" s="25">
        <v>0</v>
      </c>
      <c r="P11" s="25"/>
      <c r="Q11" s="25">
        <f>C11+I11+M11</f>
        <v>720776116</v>
      </c>
      <c r="R11" s="25"/>
      <c r="S11" s="25">
        <v>1639</v>
      </c>
      <c r="T11" s="25"/>
      <c r="U11" s="25">
        <v>1134975770460</v>
      </c>
      <c r="V11" s="25"/>
      <c r="W11" s="25">
        <v>1172220202750</v>
      </c>
      <c r="X11" s="25"/>
      <c r="Y11" s="35">
        <f>W11/$AA$10*100</f>
        <v>5.0591024776144184</v>
      </c>
    </row>
    <row r="12" spans="1:27" ht="39.75" customHeight="1">
      <c r="A12" s="27" t="s">
        <v>326</v>
      </c>
      <c r="B12" s="28"/>
      <c r="C12" s="25">
        <v>1410293</v>
      </c>
      <c r="D12" s="25"/>
      <c r="E12" s="25">
        <v>802417964329</v>
      </c>
      <c r="F12" s="25"/>
      <c r="G12" s="25">
        <v>735702059183</v>
      </c>
      <c r="H12" s="25"/>
      <c r="I12" s="25">
        <v>0</v>
      </c>
      <c r="J12" s="25"/>
      <c r="K12" s="25">
        <v>0</v>
      </c>
      <c r="L12" s="25"/>
      <c r="M12" s="25">
        <v>0</v>
      </c>
      <c r="N12" s="25"/>
      <c r="O12" s="25">
        <v>0</v>
      </c>
      <c r="P12" s="25"/>
      <c r="Q12" s="25">
        <f t="shared" ref="Q12:Q39" si="0">C12+I12+M12</f>
        <v>1410293</v>
      </c>
      <c r="R12" s="25"/>
      <c r="S12" s="25">
        <v>13031.998438589661</v>
      </c>
      <c r="T12" s="25"/>
      <c r="U12" s="25">
        <v>802417964329</v>
      </c>
      <c r="V12" s="25"/>
      <c r="W12" s="25">
        <v>709939255660</v>
      </c>
      <c r="X12" s="25"/>
      <c r="Y12" s="35">
        <f t="shared" ref="Y12:Y39" si="1">W12/$AA$10*100</f>
        <v>3.0639767501356023</v>
      </c>
    </row>
    <row r="13" spans="1:27" ht="39.75" customHeight="1">
      <c r="A13" s="27" t="s">
        <v>19</v>
      </c>
      <c r="B13" s="28"/>
      <c r="C13" s="25">
        <v>505862547</v>
      </c>
      <c r="D13" s="25"/>
      <c r="E13" s="25">
        <v>616442244982</v>
      </c>
      <c r="F13" s="25"/>
      <c r="G13" s="25">
        <v>630953952501</v>
      </c>
      <c r="H13" s="25"/>
      <c r="I13" s="25">
        <v>0</v>
      </c>
      <c r="J13" s="25"/>
      <c r="K13" s="25">
        <v>0</v>
      </c>
      <c r="L13" s="25"/>
      <c r="M13" s="25">
        <v>0</v>
      </c>
      <c r="N13" s="25"/>
      <c r="O13" s="25">
        <v>0</v>
      </c>
      <c r="P13" s="25"/>
      <c r="Q13" s="25">
        <f t="shared" si="0"/>
        <v>505862547</v>
      </c>
      <c r="R13" s="25"/>
      <c r="S13" s="25">
        <v>872.75124668284013</v>
      </c>
      <c r="T13" s="25"/>
      <c r="U13" s="25">
        <v>616442244982</v>
      </c>
      <c r="V13" s="25"/>
      <c r="W13" s="25">
        <v>622922716330</v>
      </c>
      <c r="X13" s="25"/>
      <c r="Y13" s="35">
        <f t="shared" si="1"/>
        <v>2.6884282067091392</v>
      </c>
    </row>
    <row r="14" spans="1:27" ht="39.75" customHeight="1">
      <c r="A14" s="27" t="s">
        <v>18</v>
      </c>
      <c r="B14" s="28"/>
      <c r="C14" s="25">
        <v>185786532</v>
      </c>
      <c r="D14" s="25"/>
      <c r="E14" s="25">
        <v>713291307690</v>
      </c>
      <c r="F14" s="25"/>
      <c r="G14" s="25">
        <v>621260855105</v>
      </c>
      <c r="H14" s="25"/>
      <c r="I14" s="25">
        <v>0</v>
      </c>
      <c r="J14" s="25"/>
      <c r="K14" s="25">
        <v>0</v>
      </c>
      <c r="L14" s="25"/>
      <c r="M14" s="25">
        <v>0</v>
      </c>
      <c r="N14" s="25"/>
      <c r="O14" s="25">
        <v>0</v>
      </c>
      <c r="P14" s="25"/>
      <c r="Q14" s="25">
        <f t="shared" si="0"/>
        <v>185786532</v>
      </c>
      <c r="R14" s="25"/>
      <c r="S14" s="25">
        <v>2610.077519379101</v>
      </c>
      <c r="T14" s="25"/>
      <c r="U14" s="25">
        <v>713291307690</v>
      </c>
      <c r="V14" s="25"/>
      <c r="W14" s="25">
        <v>620707803175</v>
      </c>
      <c r="X14" s="25"/>
      <c r="Y14" s="35">
        <f t="shared" si="1"/>
        <v>2.6788690192767155</v>
      </c>
    </row>
    <row r="15" spans="1:27" ht="39.75" customHeight="1">
      <c r="A15" s="27" t="s">
        <v>16</v>
      </c>
      <c r="B15" s="28"/>
      <c r="C15" s="25">
        <v>1513566366</v>
      </c>
      <c r="D15" s="25"/>
      <c r="E15" s="25">
        <v>775517265292</v>
      </c>
      <c r="F15" s="25"/>
      <c r="G15" s="25">
        <v>611259664687</v>
      </c>
      <c r="H15" s="25"/>
      <c r="I15" s="25">
        <v>0</v>
      </c>
      <c r="J15" s="25"/>
      <c r="K15" s="25">
        <v>0</v>
      </c>
      <c r="L15" s="25"/>
      <c r="M15" s="25">
        <v>0</v>
      </c>
      <c r="N15" s="25"/>
      <c r="O15" s="25">
        <v>0</v>
      </c>
      <c r="P15" s="25"/>
      <c r="Q15" s="25">
        <f t="shared" si="0"/>
        <v>1513566366</v>
      </c>
      <c r="R15" s="25"/>
      <c r="S15" s="25">
        <v>404</v>
      </c>
      <c r="T15" s="25"/>
      <c r="U15" s="25">
        <v>775517265292</v>
      </c>
      <c r="V15" s="25"/>
      <c r="W15" s="25">
        <v>606754065191</v>
      </c>
      <c r="X15" s="25"/>
      <c r="Y15" s="35">
        <f t="shared" si="1"/>
        <v>2.6186470658918255</v>
      </c>
    </row>
    <row r="16" spans="1:27" ht="39.75" customHeight="1">
      <c r="A16" s="27" t="s">
        <v>92</v>
      </c>
      <c r="B16" s="28"/>
      <c r="C16" s="25">
        <v>89946386</v>
      </c>
      <c r="D16" s="25"/>
      <c r="E16" s="25">
        <v>609975574040</v>
      </c>
      <c r="F16" s="25"/>
      <c r="G16" s="25">
        <v>564959465764</v>
      </c>
      <c r="H16" s="25"/>
      <c r="I16" s="25">
        <v>0</v>
      </c>
      <c r="J16" s="25"/>
      <c r="K16" s="25">
        <v>0</v>
      </c>
      <c r="L16" s="25"/>
      <c r="M16" s="25">
        <v>0</v>
      </c>
      <c r="N16" s="25"/>
      <c r="O16" s="25">
        <v>0</v>
      </c>
      <c r="P16" s="25"/>
      <c r="Q16" s="25">
        <f t="shared" si="0"/>
        <v>89946386</v>
      </c>
      <c r="R16" s="25"/>
      <c r="S16" s="25">
        <v>6150</v>
      </c>
      <c r="T16" s="25"/>
      <c r="U16" s="25">
        <v>609975574040</v>
      </c>
      <c r="V16" s="25"/>
      <c r="W16" s="25">
        <v>548894267687</v>
      </c>
      <c r="X16" s="25"/>
      <c r="Y16" s="35">
        <f t="shared" si="1"/>
        <v>2.3689340476209884</v>
      </c>
    </row>
    <row r="17" spans="1:25" ht="39.75" customHeight="1">
      <c r="A17" s="27" t="s">
        <v>325</v>
      </c>
      <c r="B17" s="28"/>
      <c r="C17" s="25">
        <v>32736793</v>
      </c>
      <c r="D17" s="25"/>
      <c r="E17" s="25">
        <v>516880502281</v>
      </c>
      <c r="F17" s="25"/>
      <c r="G17" s="25">
        <v>487256063855</v>
      </c>
      <c r="H17" s="25"/>
      <c r="I17" s="25">
        <v>6000000</v>
      </c>
      <c r="J17" s="25"/>
      <c r="K17" s="25">
        <v>85487132215</v>
      </c>
      <c r="L17" s="25"/>
      <c r="M17" s="25">
        <v>0</v>
      </c>
      <c r="N17" s="25"/>
      <c r="O17" s="25">
        <v>0</v>
      </c>
      <c r="P17" s="25"/>
      <c r="Q17" s="25">
        <f t="shared" si="0"/>
        <v>38736793</v>
      </c>
      <c r="R17" s="25"/>
      <c r="S17" s="25">
        <v>13580</v>
      </c>
      <c r="T17" s="25"/>
      <c r="U17" s="25">
        <v>602367634496</v>
      </c>
      <c r="V17" s="25"/>
      <c r="W17" s="25">
        <v>521979316078</v>
      </c>
      <c r="X17" s="25"/>
      <c r="Y17" s="35">
        <f t="shared" si="1"/>
        <v>2.2527737067136036</v>
      </c>
    </row>
    <row r="18" spans="1:25" ht="39.75" customHeight="1">
      <c r="A18" s="27" t="s">
        <v>15</v>
      </c>
      <c r="B18" s="28"/>
      <c r="C18" s="25">
        <v>997513917</v>
      </c>
      <c r="D18" s="25"/>
      <c r="E18" s="25">
        <v>487580472126</v>
      </c>
      <c r="F18" s="25"/>
      <c r="G18" s="25">
        <v>509748614232</v>
      </c>
      <c r="H18" s="25"/>
      <c r="I18" s="25">
        <v>0</v>
      </c>
      <c r="J18" s="25"/>
      <c r="K18" s="25">
        <v>0</v>
      </c>
      <c r="L18" s="25"/>
      <c r="M18" s="25">
        <v>0</v>
      </c>
      <c r="N18" s="25"/>
      <c r="O18" s="25">
        <v>0</v>
      </c>
      <c r="P18" s="25"/>
      <c r="Q18" s="25">
        <f t="shared" si="0"/>
        <v>997513917</v>
      </c>
      <c r="R18" s="25"/>
      <c r="S18" s="25">
        <v>504</v>
      </c>
      <c r="T18" s="25"/>
      <c r="U18" s="25">
        <v>487580472126</v>
      </c>
      <c r="V18" s="25"/>
      <c r="W18" s="25">
        <v>498860779752</v>
      </c>
      <c r="X18" s="25"/>
      <c r="Y18" s="35">
        <f t="shared" si="1"/>
        <v>2.1529980467042447</v>
      </c>
    </row>
    <row r="19" spans="1:25" ht="39.75" customHeight="1">
      <c r="A19" s="27" t="s">
        <v>340</v>
      </c>
      <c r="B19" s="28"/>
      <c r="C19" s="25">
        <v>39272</v>
      </c>
      <c r="D19" s="25"/>
      <c r="E19" s="25">
        <v>432850719008</v>
      </c>
      <c r="F19" s="25"/>
      <c r="G19" s="25">
        <v>979395883150</v>
      </c>
      <c r="H19" s="25"/>
      <c r="I19" s="25">
        <v>0</v>
      </c>
      <c r="J19" s="25"/>
      <c r="K19" s="25">
        <v>0</v>
      </c>
      <c r="L19" s="25"/>
      <c r="M19" s="25">
        <v>0</v>
      </c>
      <c r="N19" s="25"/>
      <c r="O19" s="25">
        <v>0</v>
      </c>
      <c r="P19" s="25"/>
      <c r="Q19" s="25">
        <f t="shared" si="0"/>
        <v>39272</v>
      </c>
      <c r="R19" s="25"/>
      <c r="S19" s="25">
        <v>24769960</v>
      </c>
      <c r="T19" s="25"/>
      <c r="U19" s="25">
        <v>432850719008</v>
      </c>
      <c r="V19" s="25"/>
      <c r="W19" s="25">
        <v>970431231037</v>
      </c>
      <c r="X19" s="25"/>
      <c r="Y19" s="35">
        <f t="shared" si="1"/>
        <v>4.1882156900009937</v>
      </c>
    </row>
    <row r="20" spans="1:25" ht="39.75" customHeight="1">
      <c r="A20" s="27" t="s">
        <v>17</v>
      </c>
      <c r="B20" s="28"/>
      <c r="C20" s="25">
        <v>705261566</v>
      </c>
      <c r="D20" s="25"/>
      <c r="E20" s="25">
        <v>360672062130</v>
      </c>
      <c r="F20" s="25"/>
      <c r="G20" s="25">
        <v>351304566840</v>
      </c>
      <c r="H20" s="25"/>
      <c r="I20" s="25">
        <v>0</v>
      </c>
      <c r="J20" s="25"/>
      <c r="K20" s="25">
        <v>0</v>
      </c>
      <c r="L20" s="25"/>
      <c r="M20" s="25">
        <v>0</v>
      </c>
      <c r="N20" s="25"/>
      <c r="O20" s="25">
        <v>0</v>
      </c>
      <c r="P20" s="25"/>
      <c r="Q20" s="25">
        <f t="shared" si="0"/>
        <v>705261566</v>
      </c>
      <c r="R20" s="25"/>
      <c r="S20" s="25">
        <v>475</v>
      </c>
      <c r="T20" s="25"/>
      <c r="U20" s="25">
        <v>360654163066</v>
      </c>
      <c r="V20" s="25"/>
      <c r="W20" s="25">
        <v>332393203212</v>
      </c>
      <c r="X20" s="25"/>
      <c r="Y20" s="35">
        <f t="shared" si="1"/>
        <v>1.4345523767351926</v>
      </c>
    </row>
    <row r="21" spans="1:25" ht="39.75" customHeight="1">
      <c r="A21" s="27" t="s">
        <v>268</v>
      </c>
      <c r="B21" s="28"/>
      <c r="C21" s="25">
        <v>11489738</v>
      </c>
      <c r="D21" s="25"/>
      <c r="E21" s="25">
        <v>337466301542</v>
      </c>
      <c r="F21" s="25"/>
      <c r="G21" s="25">
        <v>318313751325</v>
      </c>
      <c r="H21" s="25"/>
      <c r="I21" s="25">
        <v>0</v>
      </c>
      <c r="J21" s="25"/>
      <c r="K21" s="25">
        <v>0</v>
      </c>
      <c r="L21" s="25"/>
      <c r="M21" s="25">
        <v>0</v>
      </c>
      <c r="N21" s="25"/>
      <c r="O21" s="25">
        <v>0</v>
      </c>
      <c r="P21" s="25"/>
      <c r="Q21" s="25">
        <f t="shared" si="0"/>
        <v>11489738</v>
      </c>
      <c r="R21" s="25"/>
      <c r="S21" s="25">
        <v>27010</v>
      </c>
      <c r="T21" s="25"/>
      <c r="U21" s="25">
        <v>337466301542</v>
      </c>
      <c r="V21" s="25"/>
      <c r="W21" s="25">
        <v>307938912008</v>
      </c>
      <c r="X21" s="25"/>
      <c r="Y21" s="35">
        <f t="shared" si="1"/>
        <v>1.3290118264800235</v>
      </c>
    </row>
    <row r="22" spans="1:25" ht="39.75" customHeight="1">
      <c r="A22" s="27" t="s">
        <v>329</v>
      </c>
      <c r="B22" s="28"/>
      <c r="C22" s="25">
        <v>5010500</v>
      </c>
      <c r="D22" s="25"/>
      <c r="E22" s="25">
        <v>316896117605</v>
      </c>
      <c r="F22" s="25"/>
      <c r="G22" s="25">
        <v>299996531506</v>
      </c>
      <c r="H22" s="25"/>
      <c r="I22" s="25">
        <v>0</v>
      </c>
      <c r="J22" s="25"/>
      <c r="K22" s="25">
        <v>0</v>
      </c>
      <c r="L22" s="25"/>
      <c r="M22" s="25">
        <v>0</v>
      </c>
      <c r="N22" s="25"/>
      <c r="O22" s="25">
        <v>0</v>
      </c>
      <c r="P22" s="25"/>
      <c r="Q22" s="25">
        <f t="shared" si="0"/>
        <v>5010500</v>
      </c>
      <c r="R22" s="25"/>
      <c r="S22" s="25">
        <v>60730</v>
      </c>
      <c r="T22" s="25"/>
      <c r="U22" s="25">
        <v>316896117605</v>
      </c>
      <c r="V22" s="25"/>
      <c r="W22" s="25">
        <v>301935521354</v>
      </c>
      <c r="X22" s="25"/>
      <c r="Y22" s="35">
        <f t="shared" si="1"/>
        <v>1.30310221627156</v>
      </c>
    </row>
    <row r="23" spans="1:25" ht="39.75" customHeight="1">
      <c r="A23" s="27" t="s">
        <v>327</v>
      </c>
      <c r="B23" s="28"/>
      <c r="C23" s="25">
        <v>133847772</v>
      </c>
      <c r="D23" s="25"/>
      <c r="E23" s="25">
        <v>369749015883</v>
      </c>
      <c r="F23" s="25"/>
      <c r="G23" s="25">
        <v>285681039884</v>
      </c>
      <c r="H23" s="25"/>
      <c r="I23" s="25">
        <v>0</v>
      </c>
      <c r="J23" s="25"/>
      <c r="K23" s="25">
        <v>0</v>
      </c>
      <c r="L23" s="25"/>
      <c r="M23" s="25">
        <v>0</v>
      </c>
      <c r="N23" s="25"/>
      <c r="O23" s="25">
        <v>0</v>
      </c>
      <c r="P23" s="25"/>
      <c r="Q23" s="25">
        <f t="shared" si="0"/>
        <v>133847772</v>
      </c>
      <c r="R23" s="25"/>
      <c r="S23" s="25">
        <v>2049</v>
      </c>
      <c r="T23" s="25"/>
      <c r="U23" s="25">
        <v>369749015883</v>
      </c>
      <c r="V23" s="25"/>
      <c r="W23" s="25">
        <v>272134100755</v>
      </c>
      <c r="X23" s="25"/>
      <c r="Y23" s="35">
        <f t="shared" si="1"/>
        <v>1.1744843674790455</v>
      </c>
    </row>
    <row r="24" spans="1:25" ht="39.75" customHeight="1">
      <c r="A24" s="27" t="s">
        <v>330</v>
      </c>
      <c r="B24" s="28"/>
      <c r="C24" s="25">
        <v>60000000</v>
      </c>
      <c r="D24" s="25"/>
      <c r="E24" s="25">
        <v>325998513249</v>
      </c>
      <c r="F24" s="25"/>
      <c r="G24" s="25">
        <v>275950287000</v>
      </c>
      <c r="H24" s="25"/>
      <c r="I24" s="25">
        <v>0</v>
      </c>
      <c r="J24" s="25"/>
      <c r="K24" s="25">
        <v>0</v>
      </c>
      <c r="L24" s="25"/>
      <c r="M24" s="25">
        <v>0</v>
      </c>
      <c r="N24" s="25"/>
      <c r="O24" s="25">
        <v>0</v>
      </c>
      <c r="P24" s="25"/>
      <c r="Q24" s="25">
        <f t="shared" si="0"/>
        <v>60000000</v>
      </c>
      <c r="R24" s="25"/>
      <c r="S24" s="25">
        <v>4243</v>
      </c>
      <c r="T24" s="25"/>
      <c r="U24" s="25">
        <v>325998513249</v>
      </c>
      <c r="V24" s="25"/>
      <c r="W24" s="25">
        <v>252612096600</v>
      </c>
      <c r="X24" s="25"/>
      <c r="Y24" s="35">
        <f t="shared" si="1"/>
        <v>1.0902307269455842</v>
      </c>
    </row>
    <row r="25" spans="1:25" ht="39.75" customHeight="1">
      <c r="A25" s="27" t="s">
        <v>328</v>
      </c>
      <c r="B25" s="28"/>
      <c r="C25" s="25">
        <v>14513258</v>
      </c>
      <c r="D25" s="25"/>
      <c r="E25" s="25">
        <v>352330065502</v>
      </c>
      <c r="F25" s="25"/>
      <c r="G25" s="25">
        <v>257059108709</v>
      </c>
      <c r="H25" s="25"/>
      <c r="I25" s="25">
        <v>0</v>
      </c>
      <c r="J25" s="25"/>
      <c r="K25" s="25">
        <v>0</v>
      </c>
      <c r="L25" s="25"/>
      <c r="M25" s="25">
        <v>0</v>
      </c>
      <c r="N25" s="25"/>
      <c r="O25" s="25">
        <v>0</v>
      </c>
      <c r="P25" s="25"/>
      <c r="Q25" s="25">
        <f t="shared" si="0"/>
        <v>14513258</v>
      </c>
      <c r="R25" s="25"/>
      <c r="S25" s="25">
        <v>16990</v>
      </c>
      <c r="T25" s="25"/>
      <c r="U25" s="25">
        <v>352330065502</v>
      </c>
      <c r="V25" s="25"/>
      <c r="W25" s="25">
        <v>244674188065</v>
      </c>
      <c r="X25" s="25"/>
      <c r="Y25" s="35">
        <f t="shared" si="1"/>
        <v>1.0559720674869912</v>
      </c>
    </row>
    <row r="26" spans="1:25" ht="39.75" customHeight="1">
      <c r="A26" s="27" t="s">
        <v>270</v>
      </c>
      <c r="B26" s="28"/>
      <c r="C26" s="25">
        <v>10721881</v>
      </c>
      <c r="D26" s="25"/>
      <c r="E26" s="25">
        <v>256485163157</v>
      </c>
      <c r="F26" s="25"/>
      <c r="G26" s="25">
        <v>209269146918</v>
      </c>
      <c r="H26" s="25"/>
      <c r="I26" s="25">
        <v>0</v>
      </c>
      <c r="J26" s="25"/>
      <c r="K26" s="25">
        <v>0</v>
      </c>
      <c r="L26" s="25"/>
      <c r="M26" s="25">
        <v>0</v>
      </c>
      <c r="N26" s="25"/>
      <c r="O26" s="25">
        <v>0</v>
      </c>
      <c r="P26" s="25"/>
      <c r="Q26" s="25">
        <f t="shared" si="0"/>
        <v>10721881</v>
      </c>
      <c r="R26" s="25"/>
      <c r="S26" s="25">
        <v>18970</v>
      </c>
      <c r="T26" s="25"/>
      <c r="U26" s="25">
        <v>256485163157</v>
      </c>
      <c r="V26" s="25"/>
      <c r="W26" s="25">
        <v>201821846316</v>
      </c>
      <c r="X26" s="25"/>
      <c r="Y26" s="35">
        <f t="shared" si="1"/>
        <v>0.87102866879334018</v>
      </c>
    </row>
    <row r="27" spans="1:25" ht="39.75" customHeight="1">
      <c r="A27" s="27" t="s">
        <v>21</v>
      </c>
      <c r="B27" s="28"/>
      <c r="C27" s="25">
        <v>311135080</v>
      </c>
      <c r="D27" s="25"/>
      <c r="E27" s="25">
        <v>193357782147</v>
      </c>
      <c r="F27" s="25"/>
      <c r="G27" s="25">
        <v>124726922360</v>
      </c>
      <c r="H27" s="25"/>
      <c r="I27" s="25">
        <v>0</v>
      </c>
      <c r="J27" s="25"/>
      <c r="K27" s="25">
        <v>0</v>
      </c>
      <c r="L27" s="25"/>
      <c r="M27" s="25">
        <v>0</v>
      </c>
      <c r="N27" s="25"/>
      <c r="O27" s="25">
        <v>0</v>
      </c>
      <c r="P27" s="25"/>
      <c r="Q27" s="25">
        <f t="shared" si="0"/>
        <v>311135080</v>
      </c>
      <c r="R27" s="25"/>
      <c r="S27" s="25">
        <v>423</v>
      </c>
      <c r="T27" s="25"/>
      <c r="U27" s="25">
        <v>193357782147</v>
      </c>
      <c r="V27" s="25"/>
      <c r="W27" s="25">
        <v>130592792470</v>
      </c>
      <c r="X27" s="25"/>
      <c r="Y27" s="35">
        <f t="shared" si="1"/>
        <v>0.56361622022348523</v>
      </c>
    </row>
    <row r="28" spans="1:25" ht="39.75" customHeight="1">
      <c r="A28" s="27" t="s">
        <v>269</v>
      </c>
      <c r="B28" s="28"/>
      <c r="C28" s="25">
        <v>12279141</v>
      </c>
      <c r="D28" s="25"/>
      <c r="E28" s="25">
        <v>143657598326</v>
      </c>
      <c r="F28" s="25"/>
      <c r="G28" s="25">
        <v>131589610995</v>
      </c>
      <c r="H28" s="25"/>
      <c r="I28" s="25">
        <v>0</v>
      </c>
      <c r="J28" s="25"/>
      <c r="K28" s="25">
        <v>0</v>
      </c>
      <c r="L28" s="25"/>
      <c r="M28" s="25">
        <v>0</v>
      </c>
      <c r="N28" s="25"/>
      <c r="O28" s="25">
        <v>0</v>
      </c>
      <c r="P28" s="25"/>
      <c r="Q28" s="25">
        <f t="shared" si="0"/>
        <v>12279141</v>
      </c>
      <c r="R28" s="25"/>
      <c r="S28" s="25">
        <v>10500</v>
      </c>
      <c r="T28" s="25"/>
      <c r="U28" s="25">
        <v>143657598326</v>
      </c>
      <c r="V28" s="25"/>
      <c r="W28" s="25">
        <v>127934344024</v>
      </c>
      <c r="X28" s="25"/>
      <c r="Y28" s="35">
        <f t="shared" si="1"/>
        <v>0.55214281011827049</v>
      </c>
    </row>
    <row r="29" spans="1:25" ht="39.75" customHeight="1">
      <c r="A29" s="27" t="s">
        <v>25</v>
      </c>
      <c r="B29" s="28"/>
      <c r="C29" s="25">
        <v>57161546</v>
      </c>
      <c r="D29" s="25"/>
      <c r="E29" s="25">
        <v>164449131251</v>
      </c>
      <c r="F29" s="25"/>
      <c r="G29" s="25">
        <v>126144584445</v>
      </c>
      <c r="H29" s="25"/>
      <c r="I29" s="25">
        <v>0</v>
      </c>
      <c r="J29" s="25"/>
      <c r="K29" s="25">
        <v>0</v>
      </c>
      <c r="L29" s="25"/>
      <c r="M29" s="25">
        <v>-3182070</v>
      </c>
      <c r="N29" s="25"/>
      <c r="O29" s="25">
        <v>-7110688515</v>
      </c>
      <c r="P29" s="25"/>
      <c r="Q29" s="25">
        <f t="shared" si="0"/>
        <v>53979476</v>
      </c>
      <c r="R29" s="25"/>
      <c r="S29" s="25">
        <v>2300</v>
      </c>
      <c r="T29" s="25"/>
      <c r="U29" s="25">
        <v>155294573971</v>
      </c>
      <c r="V29" s="25"/>
      <c r="W29" s="25">
        <v>123193093699</v>
      </c>
      <c r="X29" s="25"/>
      <c r="Y29" s="35">
        <f t="shared" si="1"/>
        <v>0.53168038231679937</v>
      </c>
    </row>
    <row r="30" spans="1:25" ht="39.75" customHeight="1">
      <c r="A30" s="27" t="s">
        <v>271</v>
      </c>
      <c r="B30" s="28"/>
      <c r="C30" s="25">
        <v>31573428</v>
      </c>
      <c r="D30" s="25"/>
      <c r="E30" s="25">
        <v>138877536864</v>
      </c>
      <c r="F30" s="25"/>
      <c r="G30" s="25">
        <v>122685794917</v>
      </c>
      <c r="H30" s="25"/>
      <c r="I30" s="25">
        <v>0</v>
      </c>
      <c r="J30" s="25"/>
      <c r="K30" s="25">
        <v>0</v>
      </c>
      <c r="L30" s="25"/>
      <c r="M30" s="25">
        <v>0</v>
      </c>
      <c r="N30" s="25"/>
      <c r="O30" s="25">
        <v>0</v>
      </c>
      <c r="P30" s="25"/>
      <c r="Q30" s="25">
        <f t="shared" si="0"/>
        <v>31573428</v>
      </c>
      <c r="R30" s="25"/>
      <c r="S30" s="25">
        <v>3092.3065134159815</v>
      </c>
      <c r="T30" s="25"/>
      <c r="U30" s="25">
        <v>138877536864</v>
      </c>
      <c r="V30" s="25"/>
      <c r="W30" s="25">
        <v>117171825232</v>
      </c>
      <c r="X30" s="25"/>
      <c r="Y30" s="35">
        <f t="shared" si="1"/>
        <v>0.50569361451641714</v>
      </c>
    </row>
    <row r="31" spans="1:25" ht="39.75" customHeight="1">
      <c r="A31" s="27" t="s">
        <v>337</v>
      </c>
      <c r="B31" s="28"/>
      <c r="C31" s="25">
        <v>15600000</v>
      </c>
      <c r="D31" s="25"/>
      <c r="E31" s="25">
        <v>130654526325</v>
      </c>
      <c r="F31" s="25"/>
      <c r="G31" s="25">
        <v>116714766480</v>
      </c>
      <c r="H31" s="25"/>
      <c r="I31" s="25">
        <v>0</v>
      </c>
      <c r="J31" s="25"/>
      <c r="K31" s="25">
        <v>0</v>
      </c>
      <c r="L31" s="25"/>
      <c r="M31" s="25">
        <v>0</v>
      </c>
      <c r="N31" s="25"/>
      <c r="O31" s="25">
        <v>0</v>
      </c>
      <c r="P31" s="25"/>
      <c r="Q31" s="25">
        <f t="shared" si="0"/>
        <v>15600000</v>
      </c>
      <c r="R31" s="25"/>
      <c r="S31" s="25">
        <v>6940</v>
      </c>
      <c r="T31" s="25"/>
      <c r="U31" s="25">
        <v>130654526325</v>
      </c>
      <c r="V31" s="25"/>
      <c r="W31" s="25">
        <v>107427119280</v>
      </c>
      <c r="X31" s="25"/>
      <c r="Y31" s="35">
        <f t="shared" si="1"/>
        <v>0.46363712554810566</v>
      </c>
    </row>
    <row r="32" spans="1:25" ht="39.75" customHeight="1">
      <c r="A32" s="27" t="s">
        <v>338</v>
      </c>
      <c r="B32" s="28"/>
      <c r="C32" s="25">
        <v>11000000</v>
      </c>
      <c r="D32" s="25"/>
      <c r="E32" s="25">
        <v>103127386450</v>
      </c>
      <c r="F32" s="25"/>
      <c r="G32" s="25">
        <v>106202658100</v>
      </c>
      <c r="H32" s="25"/>
      <c r="I32" s="25">
        <v>0</v>
      </c>
      <c r="J32" s="25"/>
      <c r="K32" s="25">
        <v>0</v>
      </c>
      <c r="L32" s="25"/>
      <c r="M32" s="25">
        <v>0</v>
      </c>
      <c r="N32" s="25"/>
      <c r="O32" s="25">
        <v>0</v>
      </c>
      <c r="P32" s="25"/>
      <c r="Q32" s="25">
        <f t="shared" si="0"/>
        <v>11000000</v>
      </c>
      <c r="R32" s="25"/>
      <c r="S32" s="25">
        <v>9050</v>
      </c>
      <c r="T32" s="25"/>
      <c r="U32" s="25">
        <v>103127386450</v>
      </c>
      <c r="V32" s="25"/>
      <c r="W32" s="25">
        <v>98780478500</v>
      </c>
      <c r="X32" s="25"/>
      <c r="Y32" s="35">
        <f t="shared" si="1"/>
        <v>0.42631969859153473</v>
      </c>
    </row>
    <row r="33" spans="1:28" ht="39.75" customHeight="1">
      <c r="A33" s="27" t="s">
        <v>23</v>
      </c>
      <c r="B33" s="28"/>
      <c r="C33" s="25">
        <v>187030201</v>
      </c>
      <c r="D33" s="25"/>
      <c r="E33" s="25">
        <v>119010118773</v>
      </c>
      <c r="F33" s="25"/>
      <c r="G33" s="25">
        <v>93534566608</v>
      </c>
      <c r="H33" s="25"/>
      <c r="I33" s="25">
        <v>0</v>
      </c>
      <c r="J33" s="25"/>
      <c r="K33" s="25">
        <v>0</v>
      </c>
      <c r="L33" s="25"/>
      <c r="M33" s="25">
        <v>0</v>
      </c>
      <c r="N33" s="25"/>
      <c r="O33" s="25">
        <v>0</v>
      </c>
      <c r="P33" s="25"/>
      <c r="Q33" s="25">
        <f t="shared" si="0"/>
        <v>187030201</v>
      </c>
      <c r="R33" s="25"/>
      <c r="S33" s="25">
        <v>487</v>
      </c>
      <c r="T33" s="25"/>
      <c r="U33" s="25">
        <v>119010118773</v>
      </c>
      <c r="V33" s="25"/>
      <c r="W33" s="25">
        <v>90379630830</v>
      </c>
      <c r="X33" s="25"/>
      <c r="Y33" s="35">
        <f t="shared" si="1"/>
        <v>0.39006307277869467</v>
      </c>
    </row>
    <row r="34" spans="1:28" ht="39.75" customHeight="1">
      <c r="A34" s="27" t="s">
        <v>22</v>
      </c>
      <c r="B34" s="28"/>
      <c r="C34" s="25">
        <v>188062000</v>
      </c>
      <c r="D34" s="25"/>
      <c r="E34" s="25">
        <v>83863334152</v>
      </c>
      <c r="F34" s="25"/>
      <c r="G34" s="25">
        <v>63820032015</v>
      </c>
      <c r="H34" s="25"/>
      <c r="I34" s="25">
        <v>0</v>
      </c>
      <c r="J34" s="25"/>
      <c r="K34" s="25">
        <v>0</v>
      </c>
      <c r="L34" s="25"/>
      <c r="M34" s="25">
        <v>0</v>
      </c>
      <c r="N34" s="25"/>
      <c r="O34" s="25">
        <v>0</v>
      </c>
      <c r="P34" s="25"/>
      <c r="Q34" s="25">
        <f t="shared" si="0"/>
        <v>188062000</v>
      </c>
      <c r="R34" s="25"/>
      <c r="S34" s="25">
        <v>332</v>
      </c>
      <c r="T34" s="25"/>
      <c r="U34" s="25">
        <v>83863334152</v>
      </c>
      <c r="V34" s="25"/>
      <c r="W34" s="25">
        <v>61953949208</v>
      </c>
      <c r="X34" s="25"/>
      <c r="Y34" s="35">
        <f t="shared" si="1"/>
        <v>0.26738267878414673</v>
      </c>
    </row>
    <row r="35" spans="1:28" ht="39.75" customHeight="1">
      <c r="A35" s="27" t="s">
        <v>331</v>
      </c>
      <c r="B35" s="28"/>
      <c r="C35" s="25">
        <v>18101872</v>
      </c>
      <c r="D35" s="25"/>
      <c r="E35" s="25">
        <v>52568637193</v>
      </c>
      <c r="F35" s="25"/>
      <c r="G35" s="25">
        <v>52269258584</v>
      </c>
      <c r="H35" s="25"/>
      <c r="I35" s="25">
        <v>0</v>
      </c>
      <c r="J35" s="25"/>
      <c r="K35" s="25">
        <v>0</v>
      </c>
      <c r="L35" s="25"/>
      <c r="M35" s="25">
        <v>0</v>
      </c>
      <c r="N35" s="25"/>
      <c r="O35" s="25">
        <v>0</v>
      </c>
      <c r="P35" s="25"/>
      <c r="Q35" s="25">
        <f t="shared" si="0"/>
        <v>18101872</v>
      </c>
      <c r="R35" s="25"/>
      <c r="S35" s="25">
        <v>2914</v>
      </c>
      <c r="T35" s="25"/>
      <c r="U35" s="25">
        <v>52568637193</v>
      </c>
      <c r="V35" s="25"/>
      <c r="W35" s="25">
        <v>52341106362</v>
      </c>
      <c r="X35" s="25"/>
      <c r="Y35" s="35">
        <f t="shared" si="1"/>
        <v>0.2258952884926074</v>
      </c>
    </row>
    <row r="36" spans="1:28" ht="39.75" customHeight="1">
      <c r="A36" s="27" t="s">
        <v>339</v>
      </c>
      <c r="B36" s="28"/>
      <c r="C36" s="25">
        <v>1500000</v>
      </c>
      <c r="D36" s="25"/>
      <c r="E36" s="25">
        <v>12356584656</v>
      </c>
      <c r="F36" s="25"/>
      <c r="G36" s="25">
        <v>14095195350</v>
      </c>
      <c r="H36" s="25"/>
      <c r="I36" s="25">
        <v>0</v>
      </c>
      <c r="J36" s="25"/>
      <c r="K36" s="25">
        <v>0</v>
      </c>
      <c r="L36" s="25"/>
      <c r="M36" s="25">
        <v>-750000</v>
      </c>
      <c r="N36" s="25"/>
      <c r="O36" s="25">
        <v>-7091505826</v>
      </c>
      <c r="P36" s="25"/>
      <c r="Q36" s="25">
        <f t="shared" si="0"/>
        <v>750000</v>
      </c>
      <c r="R36" s="25"/>
      <c r="S36" s="25">
        <v>8810</v>
      </c>
      <c r="T36" s="25"/>
      <c r="U36" s="25">
        <v>6178292328</v>
      </c>
      <c r="V36" s="25"/>
      <c r="W36" s="25">
        <v>6556424025</v>
      </c>
      <c r="X36" s="25"/>
      <c r="Y36" s="35">
        <f t="shared" si="1"/>
        <v>2.8296407920076001E-2</v>
      </c>
    </row>
    <row r="37" spans="1:28" ht="39.75" customHeight="1">
      <c r="A37" s="27" t="s">
        <v>218</v>
      </c>
      <c r="B37" s="28"/>
      <c r="C37" s="25">
        <v>562500</v>
      </c>
      <c r="D37" s="25"/>
      <c r="E37" s="25">
        <v>5067096750</v>
      </c>
      <c r="F37" s="25"/>
      <c r="G37" s="25">
        <v>4906154984</v>
      </c>
      <c r="H37" s="25"/>
      <c r="I37" s="25">
        <v>0</v>
      </c>
      <c r="J37" s="25"/>
      <c r="K37" s="25">
        <v>0</v>
      </c>
      <c r="L37" s="25"/>
      <c r="M37" s="25">
        <v>0</v>
      </c>
      <c r="N37" s="25"/>
      <c r="O37" s="25">
        <v>0</v>
      </c>
      <c r="P37" s="25"/>
      <c r="Q37" s="25">
        <f t="shared" si="0"/>
        <v>562500</v>
      </c>
      <c r="R37" s="25"/>
      <c r="S37" s="25">
        <v>8300</v>
      </c>
      <c r="T37" s="25"/>
      <c r="U37" s="25">
        <v>5067096750</v>
      </c>
      <c r="V37" s="25"/>
      <c r="W37" s="25">
        <v>4632660564</v>
      </c>
      <c r="X37" s="25"/>
      <c r="Y37" s="35">
        <f t="shared" si="1"/>
        <v>1.9993772912543336E-2</v>
      </c>
    </row>
    <row r="38" spans="1:28" ht="39.75" customHeight="1">
      <c r="A38" s="27" t="s">
        <v>28</v>
      </c>
      <c r="B38" s="28"/>
      <c r="C38" s="25">
        <v>750000</v>
      </c>
      <c r="D38" s="25"/>
      <c r="E38" s="25">
        <v>2336869953</v>
      </c>
      <c r="F38" s="25"/>
      <c r="G38" s="25">
        <v>2971600584</v>
      </c>
      <c r="H38" s="25"/>
      <c r="I38" s="25">
        <v>0</v>
      </c>
      <c r="J38" s="25"/>
      <c r="K38" s="25">
        <v>0</v>
      </c>
      <c r="L38" s="25"/>
      <c r="M38" s="25">
        <v>0</v>
      </c>
      <c r="N38" s="25"/>
      <c r="O38" s="25">
        <v>0</v>
      </c>
      <c r="P38" s="25"/>
      <c r="Q38" s="25">
        <f t="shared" si="0"/>
        <v>750000</v>
      </c>
      <c r="R38" s="25"/>
      <c r="S38" s="25">
        <v>4176</v>
      </c>
      <c r="T38" s="25"/>
      <c r="U38" s="25">
        <v>2336869953</v>
      </c>
      <c r="V38" s="25"/>
      <c r="W38" s="25">
        <v>3107789640</v>
      </c>
      <c r="X38" s="25"/>
      <c r="Y38" s="35">
        <f t="shared" si="1"/>
        <v>1.3412690065180179E-2</v>
      </c>
      <c r="AB38" s="137"/>
    </row>
    <row r="39" spans="1:28" ht="39.75" customHeight="1" thickBot="1">
      <c r="A39" s="27" t="s">
        <v>291</v>
      </c>
      <c r="B39" s="28"/>
      <c r="C39" s="25">
        <v>10795000</v>
      </c>
      <c r="D39" s="25"/>
      <c r="E39" s="25">
        <v>21606354</v>
      </c>
      <c r="F39" s="25"/>
      <c r="G39" s="25">
        <v>21573648</v>
      </c>
      <c r="H39" s="25"/>
      <c r="I39" s="25">
        <v>0</v>
      </c>
      <c r="J39" s="25"/>
      <c r="K39" s="25">
        <v>0</v>
      </c>
      <c r="L39" s="25"/>
      <c r="M39" s="25">
        <v>0</v>
      </c>
      <c r="N39" s="25"/>
      <c r="O39" s="25">
        <v>0</v>
      </c>
      <c r="P39" s="25"/>
      <c r="Q39" s="25">
        <f t="shared" si="0"/>
        <v>10795000</v>
      </c>
      <c r="R39" s="25"/>
      <c r="S39" s="25">
        <v>1</v>
      </c>
      <c r="T39" s="25"/>
      <c r="U39" s="25">
        <v>21606354</v>
      </c>
      <c r="V39" s="25"/>
      <c r="W39" s="25">
        <v>10786826</v>
      </c>
      <c r="X39" s="25"/>
      <c r="Y39" s="35">
        <f t="shared" si="1"/>
        <v>4.65541013660845E-5</v>
      </c>
    </row>
    <row r="40" spans="1:28" ht="39.75" customHeight="1" thickBot="1">
      <c r="A40" s="27"/>
      <c r="B40" s="28"/>
      <c r="C40" s="31">
        <f>SUM(C11:C39)</f>
        <v>5834033705</v>
      </c>
      <c r="D40" s="32"/>
      <c r="E40" s="31">
        <f>SUM(E11:E39)</f>
        <v>9558877268470</v>
      </c>
      <c r="F40" s="32"/>
      <c r="G40" s="31">
        <f>SUM(G11:G39)</f>
        <v>9275735548612</v>
      </c>
      <c r="H40" s="32"/>
      <c r="I40" s="31">
        <f>SUM(I11:I39)</f>
        <v>6000000</v>
      </c>
      <c r="J40" s="32"/>
      <c r="K40" s="31">
        <f>SUM(K11:K39)</f>
        <v>85487132215</v>
      </c>
      <c r="L40" s="32"/>
      <c r="M40" s="31">
        <f>SUM(M11:M39)</f>
        <v>-3932070</v>
      </c>
      <c r="N40" s="32"/>
      <c r="O40" s="31">
        <f>SUM(O11:O39)</f>
        <v>-14202194341</v>
      </c>
      <c r="P40" s="32"/>
      <c r="Q40" s="31">
        <f>SUM(Q11:Q39)</f>
        <v>5836101635</v>
      </c>
      <c r="R40" s="32"/>
      <c r="S40" s="32"/>
      <c r="T40" s="32"/>
      <c r="U40" s="31">
        <f>SUM(U11:U39)</f>
        <v>9629013652013</v>
      </c>
      <c r="V40" s="32"/>
      <c r="W40" s="31">
        <f>SUM(W11:W39)</f>
        <v>9110301506630</v>
      </c>
      <c r="X40" s="32"/>
      <c r="Y40" s="36">
        <f>SUM(Y11:Y39)</f>
        <v>39.318507577228502</v>
      </c>
    </row>
    <row r="41" spans="1:28" ht="16.5" thickTop="1">
      <c r="A41" s="28" t="s">
        <v>31</v>
      </c>
      <c r="B41" s="28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105"/>
    </row>
    <row r="42" spans="1:28" ht="22.5" hidden="1">
      <c r="A42" s="25"/>
      <c r="B42" s="25"/>
      <c r="C42" s="25">
        <v>6649153960</v>
      </c>
      <c r="D42" s="25"/>
      <c r="E42" s="25">
        <v>9126004943108</v>
      </c>
      <c r="F42" s="25"/>
      <c r="G42" s="25">
        <v>-829686851294</v>
      </c>
      <c r="H42" s="25"/>
      <c r="I42" s="25">
        <v>6000000</v>
      </c>
      <c r="J42" s="25"/>
      <c r="K42" s="25">
        <v>85487132215</v>
      </c>
      <c r="L42" s="25"/>
      <c r="M42" s="25">
        <v>-3932070</v>
      </c>
      <c r="N42" s="25"/>
      <c r="O42" s="25">
        <v>-14202194341</v>
      </c>
      <c r="P42" s="25"/>
      <c r="Q42" s="25">
        <f>C40+I40+M40</f>
        <v>5836101635</v>
      </c>
      <c r="R42" s="25"/>
      <c r="S42" s="25"/>
      <c r="T42" s="25"/>
      <c r="U42" s="25">
        <v>9196141326651</v>
      </c>
      <c r="V42" s="25"/>
      <c r="W42" s="25">
        <v>-1056281837884</v>
      </c>
      <c r="Y42" s="35">
        <v>35.130000000000003</v>
      </c>
    </row>
    <row r="43" spans="1:28" ht="22.5" hidden="1">
      <c r="A43" s="25"/>
      <c r="B43" s="25"/>
      <c r="C43" s="25">
        <f>C42-C40</f>
        <v>815120255</v>
      </c>
      <c r="D43" s="25"/>
      <c r="E43" s="25">
        <v>432850719008</v>
      </c>
      <c r="F43" s="25"/>
      <c r="G43" s="25">
        <v>546545164142</v>
      </c>
      <c r="H43" s="25"/>
      <c r="I43" s="25">
        <f>I42-I40</f>
        <v>0</v>
      </c>
      <c r="J43" s="25"/>
      <c r="K43" s="25">
        <f>K42-K40</f>
        <v>0</v>
      </c>
      <c r="L43" s="25"/>
      <c r="M43" s="25">
        <f>M42-M40</f>
        <v>0</v>
      </c>
      <c r="N43" s="25"/>
      <c r="O43" s="25">
        <f>O42-O40</f>
        <v>0</v>
      </c>
      <c r="P43" s="25"/>
      <c r="Q43" s="25">
        <f>Q42-Q40</f>
        <v>0</v>
      </c>
      <c r="R43" s="25"/>
      <c r="S43" s="25"/>
      <c r="T43" s="25"/>
      <c r="U43" s="25">
        <v>432850719008</v>
      </c>
      <c r="V43" s="25"/>
      <c r="W43" s="25">
        <v>-10819528</v>
      </c>
      <c r="Y43" s="35">
        <v>4.1900000000000004</v>
      </c>
    </row>
    <row r="44" spans="1:28" ht="22.5" hidden="1">
      <c r="A44" s="25"/>
      <c r="B44" s="25"/>
      <c r="C44" s="25"/>
      <c r="D44" s="25"/>
      <c r="E44" s="25">
        <v>21606354</v>
      </c>
      <c r="F44" s="25"/>
      <c r="G44" s="25">
        <v>-32706</v>
      </c>
      <c r="H44" s="25"/>
      <c r="I44" s="25"/>
      <c r="J44" s="25"/>
      <c r="K44" s="25"/>
      <c r="L44" s="25"/>
      <c r="M44" s="25"/>
      <c r="N44" s="25"/>
      <c r="O44" s="25" t="s">
        <v>64</v>
      </c>
      <c r="P44" s="25"/>
      <c r="Q44" s="25"/>
      <c r="R44" s="25"/>
      <c r="S44" s="25"/>
      <c r="T44" s="25"/>
      <c r="U44" s="25">
        <v>21606354</v>
      </c>
      <c r="V44" s="25"/>
      <c r="W44" s="25">
        <v>537580512029</v>
      </c>
      <c r="Y44" s="35">
        <f>SUM(Y42:Y43)</f>
        <v>39.32</v>
      </c>
    </row>
    <row r="45" spans="1:28" ht="22.5" hidden="1">
      <c r="E45" s="25">
        <f>SUM(E42:E44)</f>
        <v>9558877268470</v>
      </c>
      <c r="F45" s="25"/>
      <c r="G45" s="25">
        <f>SUM(G42:G44)</f>
        <v>-283141719858</v>
      </c>
      <c r="K45" s="25"/>
      <c r="O45" s="25" t="s">
        <v>64</v>
      </c>
      <c r="U45" s="25">
        <f>SUM(U42:U44)</f>
        <v>9629013652013</v>
      </c>
      <c r="V45" s="25"/>
      <c r="W45" s="25">
        <f>SUM(W42:W44)</f>
        <v>-518712145383</v>
      </c>
      <c r="Y45" s="35">
        <f>Y44-Y40</f>
        <v>1.492422771498525E-3</v>
      </c>
    </row>
    <row r="46" spans="1:28" ht="22.5" hidden="1">
      <c r="E46" s="25">
        <f>E45-E40</f>
        <v>0</v>
      </c>
      <c r="F46" s="25"/>
      <c r="G46" s="25">
        <f>E45+G45</f>
        <v>9275735548612</v>
      </c>
      <c r="U46" s="25">
        <f>U45-U40</f>
        <v>0</v>
      </c>
      <c r="V46" s="25"/>
      <c r="W46" s="25">
        <f>U45+W45</f>
        <v>9110301506630</v>
      </c>
      <c r="Y46" s="35"/>
    </row>
    <row r="47" spans="1:28" ht="22.5" hidden="1">
      <c r="G47" s="25">
        <f>G46-G40</f>
        <v>0</v>
      </c>
      <c r="W47" s="25">
        <f>W46-W40</f>
        <v>0</v>
      </c>
    </row>
    <row r="48" spans="1:28" ht="22.5">
      <c r="W48" s="25"/>
    </row>
  </sheetData>
  <sortState xmlns:xlrd2="http://schemas.microsoft.com/office/spreadsheetml/2017/richdata2" ref="A11:Y39">
    <sortCondition descending="1" ref="W11:W39"/>
  </sortState>
  <mergeCells count="20">
    <mergeCell ref="G9:G10"/>
    <mergeCell ref="W9:W10"/>
    <mergeCell ref="S9:S10"/>
    <mergeCell ref="Y9:Y10"/>
    <mergeCell ref="C7:Y7"/>
    <mergeCell ref="A1:Y1"/>
    <mergeCell ref="A2:Y2"/>
    <mergeCell ref="A3:Y3"/>
    <mergeCell ref="A9:A10"/>
    <mergeCell ref="I9:K9"/>
    <mergeCell ref="M9:O9"/>
    <mergeCell ref="U9:U10"/>
    <mergeCell ref="Q9:Q10"/>
    <mergeCell ref="E9:E10"/>
    <mergeCell ref="C9:C10"/>
    <mergeCell ref="A6:Y6"/>
    <mergeCell ref="A5:Y5"/>
    <mergeCell ref="Q8:Y8"/>
    <mergeCell ref="I8:O8"/>
    <mergeCell ref="C8:G8"/>
  </mergeCells>
  <pageMargins left="0.17" right="0.32" top="0.45" bottom="0.36" header="0.3" footer="0.3"/>
  <pageSetup paperSize="9" scale="29" fitToHeight="0" orientation="landscape" horizontalDpi="4294967295" verticalDpi="4294967295" r:id="rId1"/>
  <headerFooter differentOddEven="1"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AL25"/>
  <sheetViews>
    <sheetView rightToLeft="1" view="pageBreakPreview" topLeftCell="A10" zoomScale="64" zoomScaleNormal="69" zoomScaleSheetLayoutView="64" workbookViewId="0">
      <selection activeCell="A21" sqref="A21:XFD25"/>
    </sheetView>
  </sheetViews>
  <sheetFormatPr defaultColWidth="9" defaultRowHeight="15.75"/>
  <cols>
    <col min="1" max="1" width="53.42578125" style="3" bestFit="1" customWidth="1"/>
    <col min="2" max="2" width="1.42578125" style="3" customWidth="1"/>
    <col min="3" max="3" width="15" style="3" customWidth="1"/>
    <col min="4" max="4" width="1.42578125" style="3" customWidth="1"/>
    <col min="5" max="5" width="20.85546875" style="3" customWidth="1"/>
    <col min="6" max="6" width="1.42578125" style="3" customWidth="1"/>
    <col min="7" max="7" width="18.5703125" style="3" customWidth="1"/>
    <col min="8" max="8" width="1.42578125" style="3" customWidth="1"/>
    <col min="9" max="9" width="15.5703125" style="3" customWidth="1"/>
    <col min="10" max="10" width="1.42578125" style="3" customWidth="1"/>
    <col min="11" max="11" width="13" style="3" customWidth="1"/>
    <col min="12" max="12" width="1.42578125" style="3" customWidth="1"/>
    <col min="13" max="13" width="13.85546875" style="34" bestFit="1" customWidth="1"/>
    <col min="14" max="14" width="1.42578125" style="34" customWidth="1"/>
    <col min="15" max="15" width="24.85546875" style="34" bestFit="1" customWidth="1"/>
    <col min="16" max="16" width="1.42578125" style="34" customWidth="1"/>
    <col min="17" max="17" width="24.85546875" style="34" bestFit="1" customWidth="1"/>
    <col min="18" max="18" width="1.42578125" style="34" customWidth="1"/>
    <col min="19" max="19" width="13.85546875" style="34" bestFit="1" customWidth="1"/>
    <col min="20" max="20" width="1.42578125" style="34" customWidth="1"/>
    <col min="21" max="21" width="23.85546875" style="34" bestFit="1" customWidth="1"/>
    <col min="22" max="22" width="1.42578125" style="34" customWidth="1"/>
    <col min="23" max="23" width="14.42578125" style="34" bestFit="1" customWidth="1"/>
    <col min="24" max="24" width="1.42578125" style="34" customWidth="1"/>
    <col min="25" max="25" width="24.42578125" style="34" bestFit="1" customWidth="1"/>
    <col min="26" max="26" width="1.42578125" style="34" customWidth="1"/>
    <col min="27" max="27" width="13.85546875" style="34" bestFit="1" customWidth="1"/>
    <col min="28" max="28" width="1.42578125" style="34" customWidth="1"/>
    <col min="29" max="29" width="15.85546875" style="34" bestFit="1" customWidth="1"/>
    <col min="30" max="30" width="1.42578125" style="34" customWidth="1"/>
    <col min="31" max="31" width="25" style="34" bestFit="1" customWidth="1"/>
    <col min="32" max="32" width="1.42578125" style="34" customWidth="1"/>
    <col min="33" max="33" width="25" style="34" bestFit="1" customWidth="1"/>
    <col min="34" max="34" width="1.42578125" style="34" customWidth="1"/>
    <col min="35" max="35" width="14.5703125" style="34" customWidth="1"/>
    <col min="36" max="36" width="1.42578125" style="2" customWidth="1"/>
    <col min="37" max="37" width="23.42578125" style="2" hidden="1" customWidth="1"/>
    <col min="38" max="38" width="13.28515625" style="2" bestFit="1" customWidth="1"/>
    <col min="39" max="16384" width="9" style="2"/>
  </cols>
  <sheetData>
    <row r="1" spans="1:37" ht="42.75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</row>
    <row r="2" spans="1:37" ht="42.75" customHeight="1">
      <c r="A2" s="158" t="s">
        <v>2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</row>
    <row r="3" spans="1:37" ht="42.75" customHeight="1">
      <c r="A3" s="148" t="str">
        <f>' سهام'!A3</f>
        <v>به تاریخ 29 اسفند 1404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</row>
    <row r="4" spans="1:37" ht="42.75" customHeight="1">
      <c r="A4" s="159" t="s">
        <v>162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</row>
    <row r="5" spans="1:37" ht="42.75" customHeight="1">
      <c r="C5" s="167" t="s">
        <v>160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</row>
    <row r="6" spans="1:37" ht="42.75" customHeight="1" thickBot="1">
      <c r="B6" s="13"/>
      <c r="C6" s="169" t="s">
        <v>32</v>
      </c>
      <c r="D6" s="169"/>
      <c r="E6" s="169"/>
      <c r="F6" s="169"/>
      <c r="G6" s="169"/>
      <c r="H6" s="169"/>
      <c r="I6" s="169"/>
      <c r="J6" s="169"/>
      <c r="K6" s="169"/>
      <c r="L6" s="14"/>
      <c r="M6" s="162" t="s">
        <v>336</v>
      </c>
      <c r="N6" s="162"/>
      <c r="O6" s="162"/>
      <c r="P6" s="162"/>
      <c r="Q6" s="162"/>
      <c r="R6" s="23"/>
      <c r="S6" s="170" t="s">
        <v>4</v>
      </c>
      <c r="T6" s="170"/>
      <c r="U6" s="170"/>
      <c r="V6" s="170"/>
      <c r="W6" s="170"/>
      <c r="X6" s="170"/>
      <c r="Y6" s="170"/>
      <c r="Z6" s="38"/>
      <c r="AA6" s="162" t="s">
        <v>378</v>
      </c>
      <c r="AB6" s="162"/>
      <c r="AC6" s="162"/>
      <c r="AD6" s="162"/>
      <c r="AE6" s="162"/>
      <c r="AF6" s="162"/>
      <c r="AG6" s="162"/>
      <c r="AH6" s="162"/>
      <c r="AI6" s="162"/>
    </row>
    <row r="7" spans="1:37" ht="42.75" customHeight="1" thickBot="1">
      <c r="A7" s="168" t="s">
        <v>33</v>
      </c>
      <c r="B7" s="37"/>
      <c r="C7" s="163" t="s">
        <v>34</v>
      </c>
      <c r="D7" s="15"/>
      <c r="E7" s="163" t="s">
        <v>35</v>
      </c>
      <c r="F7" s="15"/>
      <c r="G7" s="165" t="s">
        <v>36</v>
      </c>
      <c r="H7" s="37"/>
      <c r="I7" s="163" t="s">
        <v>37</v>
      </c>
      <c r="J7" s="15"/>
      <c r="K7" s="163" t="s">
        <v>38</v>
      </c>
      <c r="L7" s="15"/>
      <c r="M7" s="161" t="s">
        <v>6</v>
      </c>
      <c r="N7" s="39"/>
      <c r="O7" s="161" t="s">
        <v>7</v>
      </c>
      <c r="P7" s="39"/>
      <c r="Q7" s="161" t="s">
        <v>8</v>
      </c>
      <c r="R7" s="39"/>
      <c r="S7" s="160" t="s">
        <v>9</v>
      </c>
      <c r="T7" s="160"/>
      <c r="U7" s="160"/>
      <c r="V7" s="24"/>
      <c r="W7" s="160" t="s">
        <v>10</v>
      </c>
      <c r="X7" s="160"/>
      <c r="Y7" s="160"/>
      <c r="Z7" s="24"/>
      <c r="AA7" s="161" t="s">
        <v>6</v>
      </c>
      <c r="AB7" s="39"/>
      <c r="AC7" s="171" t="s">
        <v>39</v>
      </c>
      <c r="AD7" s="39"/>
      <c r="AE7" s="161" t="s">
        <v>7</v>
      </c>
      <c r="AF7" s="39"/>
      <c r="AG7" s="161" t="s">
        <v>8</v>
      </c>
      <c r="AH7" s="39"/>
      <c r="AI7" s="171" t="s">
        <v>40</v>
      </c>
    </row>
    <row r="8" spans="1:37" s="3" customFormat="1" ht="42.75" customHeight="1" thickBot="1">
      <c r="A8" s="169"/>
      <c r="B8" s="37"/>
      <c r="C8" s="164"/>
      <c r="D8" s="15"/>
      <c r="E8" s="164"/>
      <c r="F8" s="15"/>
      <c r="G8" s="166"/>
      <c r="H8" s="37"/>
      <c r="I8" s="164"/>
      <c r="J8" s="15"/>
      <c r="K8" s="164"/>
      <c r="L8" s="15"/>
      <c r="M8" s="162"/>
      <c r="N8" s="39"/>
      <c r="O8" s="162"/>
      <c r="P8" s="39"/>
      <c r="Q8" s="162"/>
      <c r="R8" s="39"/>
      <c r="S8" s="40" t="s">
        <v>6</v>
      </c>
      <c r="T8" s="24"/>
      <c r="U8" s="40" t="s">
        <v>13</v>
      </c>
      <c r="V8" s="24"/>
      <c r="W8" s="40" t="s">
        <v>6</v>
      </c>
      <c r="X8" s="24"/>
      <c r="Y8" s="40" t="s">
        <v>14</v>
      </c>
      <c r="Z8" s="24"/>
      <c r="AA8" s="162"/>
      <c r="AB8" s="39"/>
      <c r="AC8" s="172"/>
      <c r="AD8" s="39"/>
      <c r="AE8" s="162"/>
      <c r="AF8" s="39"/>
      <c r="AG8" s="162"/>
      <c r="AH8" s="39"/>
      <c r="AI8" s="172"/>
    </row>
    <row r="9" spans="1:37" ht="42.75" customHeight="1">
      <c r="A9" s="18" t="s">
        <v>67</v>
      </c>
      <c r="B9" s="18"/>
      <c r="C9" s="16" t="s">
        <v>42</v>
      </c>
      <c r="D9" s="16"/>
      <c r="E9" s="16" t="s">
        <v>42</v>
      </c>
      <c r="F9" s="16"/>
      <c r="G9" s="16" t="s">
        <v>273</v>
      </c>
      <c r="H9" s="16"/>
      <c r="I9" s="16" t="s">
        <v>274</v>
      </c>
      <c r="J9" s="16"/>
      <c r="K9" s="42">
        <v>18</v>
      </c>
      <c r="L9" s="17"/>
      <c r="M9" s="25">
        <v>2663100</v>
      </c>
      <c r="N9" s="25"/>
      <c r="O9" s="25">
        <v>4666536535300</v>
      </c>
      <c r="P9" s="25"/>
      <c r="Q9" s="25">
        <v>5141807444082</v>
      </c>
      <c r="R9" s="25"/>
      <c r="S9" s="25">
        <v>0</v>
      </c>
      <c r="T9" s="25"/>
      <c r="U9" s="25">
        <v>0</v>
      </c>
      <c r="V9" s="25"/>
      <c r="W9" s="25">
        <v>0</v>
      </c>
      <c r="X9" s="25"/>
      <c r="Y9" s="25">
        <v>0</v>
      </c>
      <c r="Z9" s="25"/>
      <c r="AA9" s="25">
        <v>2663100</v>
      </c>
      <c r="AB9" s="25"/>
      <c r="AC9" s="25">
        <v>1964204</v>
      </c>
      <c r="AD9" s="25"/>
      <c r="AE9" s="25">
        <v>4666536535300</v>
      </c>
      <c r="AF9" s="25"/>
      <c r="AG9" s="25">
        <v>5227079290439</v>
      </c>
      <c r="AH9" s="25"/>
      <c r="AI9" s="35">
        <f t="shared" ref="AI9:AI18" si="0">AG9/$AK$9*100</f>
        <v>22.559182760124084</v>
      </c>
      <c r="AK9" s="25">
        <v>23170517061808</v>
      </c>
    </row>
    <row r="10" spans="1:37" ht="42.75" customHeight="1">
      <c r="A10" s="18" t="s">
        <v>63</v>
      </c>
      <c r="B10" s="18"/>
      <c r="C10" s="16" t="s">
        <v>64</v>
      </c>
      <c r="D10" s="16"/>
      <c r="E10" s="16" t="s">
        <v>64</v>
      </c>
      <c r="F10" s="16"/>
      <c r="G10" s="16" t="s">
        <v>65</v>
      </c>
      <c r="H10" s="16"/>
      <c r="I10" s="16" t="s">
        <v>66</v>
      </c>
      <c r="J10" s="16"/>
      <c r="K10" s="42">
        <v>23</v>
      </c>
      <c r="L10" s="17"/>
      <c r="M10" s="25">
        <v>2000000</v>
      </c>
      <c r="N10" s="25"/>
      <c r="O10" s="25">
        <v>2000000000000</v>
      </c>
      <c r="P10" s="25"/>
      <c r="Q10" s="25">
        <v>1999275065704</v>
      </c>
      <c r="R10" s="25"/>
      <c r="S10" s="25">
        <v>0</v>
      </c>
      <c r="T10" s="25"/>
      <c r="U10" s="25">
        <v>0</v>
      </c>
      <c r="V10" s="25"/>
      <c r="W10" s="25">
        <v>0</v>
      </c>
      <c r="X10" s="25"/>
      <c r="Y10" s="25">
        <v>0</v>
      </c>
      <c r="Z10" s="25"/>
      <c r="AA10" s="25">
        <v>2000000</v>
      </c>
      <c r="AB10" s="25"/>
      <c r="AC10" s="25">
        <v>1000181.25</v>
      </c>
      <c r="AD10" s="25"/>
      <c r="AE10" s="25">
        <v>2000000000000</v>
      </c>
      <c r="AF10" s="25"/>
      <c r="AG10" s="25">
        <v>1999275065704</v>
      </c>
      <c r="AH10" s="25"/>
      <c r="AI10" s="35">
        <f t="shared" si="0"/>
        <v>8.6285302152337735</v>
      </c>
    </row>
    <row r="11" spans="1:37" ht="42.75" customHeight="1">
      <c r="A11" s="18" t="s">
        <v>45</v>
      </c>
      <c r="B11" s="18"/>
      <c r="C11" s="16" t="s">
        <v>42</v>
      </c>
      <c r="D11" s="16"/>
      <c r="E11" s="16" t="s">
        <v>42</v>
      </c>
      <c r="F11" s="16"/>
      <c r="G11" s="16" t="s">
        <v>46</v>
      </c>
      <c r="H11" s="16"/>
      <c r="I11" s="16" t="s">
        <v>47</v>
      </c>
      <c r="J11" s="16"/>
      <c r="K11" s="42">
        <v>23</v>
      </c>
      <c r="L11" s="17"/>
      <c r="M11" s="25">
        <v>1100000</v>
      </c>
      <c r="N11" s="25"/>
      <c r="O11" s="25">
        <v>1100100540100</v>
      </c>
      <c r="P11" s="25"/>
      <c r="Q11" s="25">
        <v>1099401875000</v>
      </c>
      <c r="R11" s="25"/>
      <c r="S11" s="25">
        <v>0</v>
      </c>
      <c r="T11" s="25"/>
      <c r="U11" s="25">
        <v>0</v>
      </c>
      <c r="V11" s="25"/>
      <c r="W11" s="25">
        <v>0</v>
      </c>
      <c r="X11" s="25"/>
      <c r="Y11" s="25">
        <v>0</v>
      </c>
      <c r="Z11" s="25"/>
      <c r="AA11" s="25">
        <v>1100000</v>
      </c>
      <c r="AB11" s="25"/>
      <c r="AC11" s="25">
        <v>1000000</v>
      </c>
      <c r="AD11" s="25"/>
      <c r="AE11" s="25">
        <v>1100100540100</v>
      </c>
      <c r="AF11" s="25"/>
      <c r="AG11" s="25">
        <v>1099401875000</v>
      </c>
      <c r="AH11" s="25"/>
      <c r="AI11" s="35">
        <f t="shared" si="0"/>
        <v>4.7448309939191899</v>
      </c>
    </row>
    <row r="12" spans="1:37" ht="42.75" customHeight="1">
      <c r="A12" s="18" t="s">
        <v>52</v>
      </c>
      <c r="B12" s="18"/>
      <c r="C12" s="16" t="s">
        <v>42</v>
      </c>
      <c r="D12" s="16"/>
      <c r="E12" s="16" t="s">
        <v>42</v>
      </c>
      <c r="F12" s="16"/>
      <c r="G12" s="16" t="s">
        <v>53</v>
      </c>
      <c r="H12" s="16"/>
      <c r="I12" s="16" t="s">
        <v>54</v>
      </c>
      <c r="J12" s="16"/>
      <c r="K12" s="42">
        <v>23</v>
      </c>
      <c r="L12" s="17"/>
      <c r="M12" s="25">
        <v>1097900</v>
      </c>
      <c r="N12" s="25"/>
      <c r="O12" s="25">
        <v>1098069063651</v>
      </c>
      <c r="P12" s="25"/>
      <c r="Q12" s="25">
        <v>1097303016875</v>
      </c>
      <c r="R12" s="25"/>
      <c r="S12" s="25">
        <v>0</v>
      </c>
      <c r="T12" s="25"/>
      <c r="U12" s="25">
        <v>0</v>
      </c>
      <c r="V12" s="25"/>
      <c r="W12" s="25">
        <v>0</v>
      </c>
      <c r="X12" s="25"/>
      <c r="Y12" s="25">
        <v>0</v>
      </c>
      <c r="Z12" s="25"/>
      <c r="AA12" s="25">
        <v>1097900</v>
      </c>
      <c r="AB12" s="25"/>
      <c r="AC12" s="25">
        <v>1000000</v>
      </c>
      <c r="AD12" s="25"/>
      <c r="AE12" s="25">
        <v>1098069063651</v>
      </c>
      <c r="AF12" s="25"/>
      <c r="AG12" s="25">
        <v>1097303016875</v>
      </c>
      <c r="AH12" s="25"/>
      <c r="AI12" s="35">
        <f t="shared" si="0"/>
        <v>4.7357726802035263</v>
      </c>
    </row>
    <row r="13" spans="1:37" ht="42.75" customHeight="1">
      <c r="A13" s="18" t="s">
        <v>56</v>
      </c>
      <c r="B13" s="18"/>
      <c r="C13" s="16" t="s">
        <v>42</v>
      </c>
      <c r="D13" s="16"/>
      <c r="E13" s="16" t="s">
        <v>42</v>
      </c>
      <c r="F13" s="16"/>
      <c r="G13" s="16" t="s">
        <v>57</v>
      </c>
      <c r="H13" s="16"/>
      <c r="I13" s="16" t="s">
        <v>58</v>
      </c>
      <c r="J13" s="16"/>
      <c r="K13" s="42">
        <v>23</v>
      </c>
      <c r="L13" s="17"/>
      <c r="M13" s="25">
        <v>1000000</v>
      </c>
      <c r="N13" s="25"/>
      <c r="O13" s="25">
        <v>999506294454</v>
      </c>
      <c r="P13" s="25"/>
      <c r="Q13" s="25">
        <v>999818750000</v>
      </c>
      <c r="R13" s="25"/>
      <c r="S13" s="25">
        <v>0</v>
      </c>
      <c r="T13" s="25"/>
      <c r="U13" s="25">
        <v>0</v>
      </c>
      <c r="V13" s="25"/>
      <c r="W13" s="25">
        <v>0</v>
      </c>
      <c r="X13" s="25"/>
      <c r="Y13" s="25">
        <v>0</v>
      </c>
      <c r="Z13" s="25"/>
      <c r="AA13" s="25">
        <v>1000000</v>
      </c>
      <c r="AB13" s="25"/>
      <c r="AC13" s="25">
        <v>1000000</v>
      </c>
      <c r="AD13" s="25"/>
      <c r="AE13" s="25">
        <v>999506294454</v>
      </c>
      <c r="AF13" s="25"/>
      <c r="AG13" s="25">
        <v>999818750000</v>
      </c>
      <c r="AH13" s="25"/>
      <c r="AI13" s="35">
        <f t="shared" si="0"/>
        <v>4.3150472099217971</v>
      </c>
    </row>
    <row r="14" spans="1:37" ht="42.75" customHeight="1">
      <c r="A14" s="18" t="s">
        <v>60</v>
      </c>
      <c r="B14" s="18"/>
      <c r="C14" s="16" t="s">
        <v>42</v>
      </c>
      <c r="D14" s="16"/>
      <c r="E14" s="16" t="s">
        <v>42</v>
      </c>
      <c r="F14" s="16"/>
      <c r="G14" s="16" t="s">
        <v>61</v>
      </c>
      <c r="H14" s="16"/>
      <c r="I14" s="16" t="s">
        <v>62</v>
      </c>
      <c r="J14" s="16"/>
      <c r="K14" s="42">
        <v>23</v>
      </c>
      <c r="L14" s="17"/>
      <c r="M14" s="25">
        <v>500000</v>
      </c>
      <c r="N14" s="25"/>
      <c r="O14" s="25">
        <v>500000000000</v>
      </c>
      <c r="P14" s="25"/>
      <c r="Q14" s="25">
        <v>499728125000</v>
      </c>
      <c r="R14" s="25"/>
      <c r="S14" s="25">
        <v>0</v>
      </c>
      <c r="T14" s="25"/>
      <c r="U14" s="25">
        <v>0</v>
      </c>
      <c r="V14" s="25"/>
      <c r="W14" s="25">
        <v>0</v>
      </c>
      <c r="X14" s="25"/>
      <c r="Y14" s="25">
        <v>0</v>
      </c>
      <c r="Z14" s="25"/>
      <c r="AA14" s="25">
        <v>500000</v>
      </c>
      <c r="AB14" s="25"/>
      <c r="AC14" s="25">
        <v>1000000</v>
      </c>
      <c r="AD14" s="25"/>
      <c r="AE14" s="25">
        <v>500000000000</v>
      </c>
      <c r="AF14" s="25"/>
      <c r="AG14" s="25">
        <v>499728125000</v>
      </c>
      <c r="AH14" s="25"/>
      <c r="AI14" s="35">
        <f t="shared" si="0"/>
        <v>2.1567413608723589</v>
      </c>
    </row>
    <row r="15" spans="1:37" ht="42.75" customHeight="1">
      <c r="A15" s="18" t="s">
        <v>341</v>
      </c>
      <c r="B15" s="18"/>
      <c r="C15" s="16" t="s">
        <v>42</v>
      </c>
      <c r="D15" s="16"/>
      <c r="E15" s="16" t="s">
        <v>42</v>
      </c>
      <c r="F15" s="16"/>
      <c r="G15" s="16" t="s">
        <v>57</v>
      </c>
      <c r="H15" s="16"/>
      <c r="I15" s="16" t="s">
        <v>58</v>
      </c>
      <c r="J15" s="16"/>
      <c r="K15" s="42">
        <v>23</v>
      </c>
      <c r="L15" s="17"/>
      <c r="M15" s="25">
        <v>210000</v>
      </c>
      <c r="N15" s="25"/>
      <c r="O15" s="25">
        <v>210099187500</v>
      </c>
      <c r="P15" s="25"/>
      <c r="Q15" s="25">
        <v>209885812500</v>
      </c>
      <c r="R15" s="25"/>
      <c r="S15" s="25">
        <v>0</v>
      </c>
      <c r="T15" s="25"/>
      <c r="U15" s="25">
        <v>0</v>
      </c>
      <c r="V15" s="25"/>
      <c r="W15" s="25">
        <v>0</v>
      </c>
      <c r="X15" s="25"/>
      <c r="Y15" s="25">
        <v>0</v>
      </c>
      <c r="Z15" s="25"/>
      <c r="AA15" s="25">
        <v>210000</v>
      </c>
      <c r="AB15" s="25"/>
      <c r="AC15" s="25">
        <v>1000000</v>
      </c>
      <c r="AD15" s="25"/>
      <c r="AE15" s="25">
        <v>210099187500</v>
      </c>
      <c r="AF15" s="25"/>
      <c r="AG15" s="25">
        <v>209885812500</v>
      </c>
      <c r="AH15" s="25"/>
      <c r="AI15" s="35">
        <f t="shared" si="0"/>
        <v>0.90583137156639082</v>
      </c>
    </row>
    <row r="16" spans="1:37" ht="42.75" customHeight="1">
      <c r="A16" s="18" t="s">
        <v>344</v>
      </c>
      <c r="B16" s="18"/>
      <c r="C16" s="16" t="s">
        <v>42</v>
      </c>
      <c r="D16" s="16"/>
      <c r="E16" s="16" t="s">
        <v>42</v>
      </c>
      <c r="F16" s="16"/>
      <c r="G16" s="16" t="s">
        <v>342</v>
      </c>
      <c r="H16" s="16"/>
      <c r="I16" s="16" t="s">
        <v>343</v>
      </c>
      <c r="J16" s="16"/>
      <c r="K16" s="42">
        <v>23</v>
      </c>
      <c r="L16" s="17"/>
      <c r="M16" s="25">
        <v>290000</v>
      </c>
      <c r="N16" s="25"/>
      <c r="O16" s="25">
        <v>290057937500</v>
      </c>
      <c r="P16" s="25"/>
      <c r="Q16" s="25">
        <v>289842312500</v>
      </c>
      <c r="R16" s="25"/>
      <c r="S16" s="25">
        <v>0</v>
      </c>
      <c r="T16" s="25"/>
      <c r="U16" s="25">
        <v>0</v>
      </c>
      <c r="V16" s="25"/>
      <c r="W16" s="25">
        <v>0</v>
      </c>
      <c r="X16" s="25"/>
      <c r="Y16" s="25">
        <v>0</v>
      </c>
      <c r="Z16" s="25"/>
      <c r="AA16" s="25">
        <v>290000</v>
      </c>
      <c r="AB16" s="25"/>
      <c r="AC16" s="25">
        <v>1000000</v>
      </c>
      <c r="AD16" s="25"/>
      <c r="AE16" s="25">
        <v>290057937500</v>
      </c>
      <c r="AF16" s="25"/>
      <c r="AG16" s="25">
        <v>289842312500</v>
      </c>
      <c r="AH16" s="25"/>
      <c r="AI16" s="35">
        <f t="shared" si="0"/>
        <v>1.2509099893059683</v>
      </c>
    </row>
    <row r="17" spans="1:38" ht="42.75" customHeight="1">
      <c r="A17" s="18" t="s">
        <v>48</v>
      </c>
      <c r="B17" s="18"/>
      <c r="C17" s="16" t="s">
        <v>42</v>
      </c>
      <c r="D17" s="16"/>
      <c r="E17" s="16" t="s">
        <v>42</v>
      </c>
      <c r="F17" s="16"/>
      <c r="G17" s="16" t="s">
        <v>49</v>
      </c>
      <c r="H17" s="16"/>
      <c r="I17" s="16" t="s">
        <v>50</v>
      </c>
      <c r="J17" s="16"/>
      <c r="K17" s="42">
        <v>23</v>
      </c>
      <c r="L17" s="17"/>
      <c r="M17" s="25">
        <v>275100</v>
      </c>
      <c r="N17" s="25"/>
      <c r="O17" s="25">
        <v>275171440933</v>
      </c>
      <c r="P17" s="25"/>
      <c r="Q17" s="25">
        <v>274950414375</v>
      </c>
      <c r="R17" s="25"/>
      <c r="S17" s="25">
        <v>0</v>
      </c>
      <c r="T17" s="25"/>
      <c r="U17" s="25">
        <v>0</v>
      </c>
      <c r="V17" s="25"/>
      <c r="W17" s="25">
        <v>0</v>
      </c>
      <c r="X17" s="25"/>
      <c r="Y17" s="25">
        <v>0</v>
      </c>
      <c r="Z17" s="25"/>
      <c r="AA17" s="25">
        <v>275100</v>
      </c>
      <c r="AB17" s="25"/>
      <c r="AC17" s="25">
        <v>1000000</v>
      </c>
      <c r="AD17" s="25"/>
      <c r="AE17" s="25">
        <v>275171440933</v>
      </c>
      <c r="AF17" s="25"/>
      <c r="AG17" s="25">
        <v>274950414375</v>
      </c>
      <c r="AH17" s="25"/>
      <c r="AI17" s="35">
        <f t="shared" si="0"/>
        <v>1.186639096751972</v>
      </c>
    </row>
    <row r="18" spans="1:38" ht="42.75" customHeight="1" thickBot="1">
      <c r="A18" s="18" t="s">
        <v>41</v>
      </c>
      <c r="B18" s="18"/>
      <c r="C18" s="16" t="s">
        <v>42</v>
      </c>
      <c r="D18" s="16"/>
      <c r="E18" s="16" t="s">
        <v>42</v>
      </c>
      <c r="F18" s="16"/>
      <c r="G18" s="16" t="s">
        <v>43</v>
      </c>
      <c r="H18" s="16"/>
      <c r="I18" s="16" t="s">
        <v>44</v>
      </c>
      <c r="J18" s="16"/>
      <c r="K18" s="42">
        <v>18</v>
      </c>
      <c r="L18" s="17"/>
      <c r="M18" s="25">
        <v>200000</v>
      </c>
      <c r="N18" s="25"/>
      <c r="O18" s="25">
        <v>200031250000</v>
      </c>
      <c r="P18" s="25"/>
      <c r="Q18" s="25">
        <v>199891250000</v>
      </c>
      <c r="R18" s="25"/>
      <c r="S18" s="25">
        <v>0</v>
      </c>
      <c r="T18" s="25"/>
      <c r="U18" s="25">
        <v>0</v>
      </c>
      <c r="V18" s="25"/>
      <c r="W18" s="25">
        <v>0</v>
      </c>
      <c r="X18" s="25"/>
      <c r="Y18" s="25">
        <v>0</v>
      </c>
      <c r="Z18" s="25"/>
      <c r="AA18" s="25">
        <v>200000</v>
      </c>
      <c r="AB18" s="25"/>
      <c r="AC18" s="25">
        <v>1000000</v>
      </c>
      <c r="AD18" s="25"/>
      <c r="AE18" s="25">
        <v>200031250000</v>
      </c>
      <c r="AF18" s="25"/>
      <c r="AG18" s="25">
        <v>199891250000</v>
      </c>
      <c r="AH18" s="25"/>
      <c r="AI18" s="35">
        <f t="shared" si="0"/>
        <v>0.86269654434894361</v>
      </c>
      <c r="AL18" s="125"/>
    </row>
    <row r="19" spans="1:38" ht="42.75" customHeight="1" thickBot="1">
      <c r="A19" s="18"/>
      <c r="B19" s="18"/>
      <c r="C19" s="16"/>
      <c r="D19" s="16"/>
      <c r="E19" s="16"/>
      <c r="F19" s="16"/>
      <c r="G19" s="16"/>
      <c r="H19" s="16"/>
      <c r="I19" s="16"/>
      <c r="J19" s="16"/>
      <c r="K19" s="17"/>
      <c r="L19" s="17"/>
      <c r="M19" s="29">
        <f>SUM(M9:M18)</f>
        <v>9336100</v>
      </c>
      <c r="N19" s="25"/>
      <c r="O19" s="29">
        <f>SUM(O9:O18)</f>
        <v>11339572249438</v>
      </c>
      <c r="P19" s="25"/>
      <c r="Q19" s="29">
        <f>SUM(Q9:Q18)</f>
        <v>11811904066036</v>
      </c>
      <c r="R19" s="25"/>
      <c r="S19" s="29">
        <f>SUM(S9:S18)</f>
        <v>0</v>
      </c>
      <c r="T19" s="25"/>
      <c r="U19" s="29">
        <f>SUM(U9:U18)</f>
        <v>0</v>
      </c>
      <c r="V19" s="25"/>
      <c r="W19" s="29">
        <f>SUM(W9:W18)</f>
        <v>0</v>
      </c>
      <c r="X19" s="25"/>
      <c r="Y19" s="29">
        <f>SUM(Y9:Y18)</f>
        <v>0</v>
      </c>
      <c r="Z19" s="25"/>
      <c r="AA19" s="29">
        <f>SUM(AA9:AA18)</f>
        <v>9336100</v>
      </c>
      <c r="AB19" s="25"/>
      <c r="AC19" s="25"/>
      <c r="AD19" s="25"/>
      <c r="AE19" s="29">
        <f>SUM(AE9:AE18)</f>
        <v>11339572249438</v>
      </c>
      <c r="AF19" s="25"/>
      <c r="AG19" s="29">
        <f>SUM(AG9:AG18)</f>
        <v>11897175912393</v>
      </c>
      <c r="AH19" s="25"/>
      <c r="AI19" s="44">
        <f>SUM(AI9:AI18)</f>
        <v>51.346182222248011</v>
      </c>
    </row>
    <row r="20" spans="1:38" ht="16.5" thickTop="1">
      <c r="A20" s="8" t="s">
        <v>31</v>
      </c>
      <c r="B20" s="8"/>
      <c r="C20" s="9"/>
      <c r="D20" s="9"/>
      <c r="E20" s="9"/>
      <c r="F20" s="9"/>
      <c r="G20" s="6"/>
      <c r="H20" s="6"/>
      <c r="I20" s="6"/>
      <c r="J20" s="6"/>
      <c r="K20" s="7"/>
      <c r="L20" s="7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</row>
    <row r="21" spans="1:38" ht="22.5" hidden="1">
      <c r="M21" s="25">
        <v>9336100</v>
      </c>
      <c r="N21" s="25"/>
      <c r="O21" s="25">
        <f>6673035714138+4666536535300</f>
        <v>11339572249438</v>
      </c>
      <c r="P21" s="25"/>
      <c r="Q21" s="25">
        <v>11811904066036</v>
      </c>
      <c r="R21" s="25"/>
      <c r="S21" s="25">
        <v>0</v>
      </c>
      <c r="T21" s="25"/>
      <c r="U21" s="25">
        <v>0</v>
      </c>
      <c r="V21" s="25"/>
      <c r="W21" s="25">
        <v>0</v>
      </c>
      <c r="X21" s="25"/>
      <c r="Y21" s="34">
        <v>0</v>
      </c>
      <c r="Z21" s="25"/>
      <c r="AA21" s="25">
        <f>M19+S19+W19</f>
        <v>9336100</v>
      </c>
      <c r="AB21" s="25"/>
      <c r="AC21" s="25"/>
      <c r="AD21" s="25"/>
      <c r="AE21" s="25">
        <v>6673035714138</v>
      </c>
      <c r="AF21" s="25"/>
      <c r="AG21" s="25">
        <v>-2939092184</v>
      </c>
      <c r="AH21" s="25"/>
      <c r="AI21" s="35">
        <v>51.35</v>
      </c>
    </row>
    <row r="22" spans="1:38" ht="22.5" hidden="1">
      <c r="M22" s="25">
        <f>M21-M19</f>
        <v>0</v>
      </c>
      <c r="N22" s="25"/>
      <c r="O22" s="25">
        <f>O21-O19</f>
        <v>0</v>
      </c>
      <c r="P22" s="25"/>
      <c r="Q22" s="25">
        <f>Q21-Q19</f>
        <v>0</v>
      </c>
      <c r="R22" s="25"/>
      <c r="S22" s="25">
        <f>S21-S19</f>
        <v>0</v>
      </c>
      <c r="T22" s="25"/>
      <c r="U22" s="25">
        <f>U21-U19</f>
        <v>0</v>
      </c>
      <c r="V22" s="25"/>
      <c r="W22" s="25">
        <f>W21-W19</f>
        <v>0</v>
      </c>
      <c r="X22" s="25"/>
      <c r="Y22" s="25">
        <f>Y21-Y19</f>
        <v>0</v>
      </c>
      <c r="Z22" s="25"/>
      <c r="AA22" s="25">
        <f>AA21-AA19</f>
        <v>0</v>
      </c>
      <c r="AB22" s="25"/>
      <c r="AC22" s="25"/>
      <c r="AD22" s="25"/>
      <c r="AE22" s="25">
        <v>4666536535300</v>
      </c>
      <c r="AF22" s="25"/>
      <c r="AG22" s="25">
        <v>560542755139</v>
      </c>
      <c r="AH22" s="25"/>
      <c r="AI22" s="35">
        <f>AI21-AI19</f>
        <v>3.8177777519905476E-3</v>
      </c>
    </row>
    <row r="23" spans="1:38" ht="22.5" hidden="1"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>
        <f>SUM(AE21:AE22)</f>
        <v>11339572249438</v>
      </c>
      <c r="AF23" s="25"/>
      <c r="AG23" s="25">
        <f>AG21+AG22</f>
        <v>557603662955</v>
      </c>
      <c r="AH23" s="25"/>
      <c r="AI23" s="25"/>
    </row>
    <row r="24" spans="1:38" ht="22.5" hidden="1"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>
        <f>AE23-AE19</f>
        <v>0</v>
      </c>
      <c r="AF24" s="25"/>
      <c r="AG24" s="25">
        <f>AE23+AG23</f>
        <v>11897175912393</v>
      </c>
      <c r="AH24" s="25"/>
      <c r="AI24" s="25"/>
    </row>
    <row r="25" spans="1:38" ht="22.5" hidden="1"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>
        <f>AG24-AG19</f>
        <v>0</v>
      </c>
      <c r="AH25" s="25"/>
      <c r="AI25" s="25"/>
    </row>
  </sheetData>
  <sortState xmlns:xlrd2="http://schemas.microsoft.com/office/spreadsheetml/2017/richdata2" ref="A9:AI18">
    <sortCondition descending="1" ref="AG9:AG18"/>
  </sortState>
  <mergeCells count="25">
    <mergeCell ref="AG7:AG8"/>
    <mergeCell ref="S6:Y6"/>
    <mergeCell ref="AA6:AI6"/>
    <mergeCell ref="C6:K6"/>
    <mergeCell ref="M6:Q6"/>
    <mergeCell ref="AI7:AI8"/>
    <mergeCell ref="AA7:AA8"/>
    <mergeCell ref="AE7:AE8"/>
    <mergeCell ref="AC7:AC8"/>
    <mergeCell ref="A1:AI1"/>
    <mergeCell ref="A2:AI2"/>
    <mergeCell ref="A3:AI3"/>
    <mergeCell ref="A4:AI4"/>
    <mergeCell ref="S7:U7"/>
    <mergeCell ref="W7:Y7"/>
    <mergeCell ref="Q7:Q8"/>
    <mergeCell ref="C7:C8"/>
    <mergeCell ref="E7:E8"/>
    <mergeCell ref="K7:K8"/>
    <mergeCell ref="I7:I8"/>
    <mergeCell ref="G7:G8"/>
    <mergeCell ref="C5:AI5"/>
    <mergeCell ref="A7:A8"/>
    <mergeCell ref="M7:M8"/>
    <mergeCell ref="O7:O8"/>
  </mergeCells>
  <pageMargins left="0.7" right="0.7" top="0.75" bottom="0.75" header="0.3" footer="0.3"/>
  <pageSetup paperSize="9" scale="36" fitToHeight="0" orientation="landscape" horizontalDpi="4294967295" verticalDpi="4294967295" r:id="rId1"/>
  <headerFooter differentOddEven="1"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C5761-D497-4617-B199-0147A8047883}">
  <sheetPr codeName="Sheet6"/>
  <dimension ref="A1:I21"/>
  <sheetViews>
    <sheetView rightToLeft="1" view="pageBreakPreview" topLeftCell="A7" zoomScale="71" zoomScaleNormal="100" zoomScaleSheetLayoutView="71" workbookViewId="0">
      <selection activeCell="G14" sqref="G14"/>
    </sheetView>
  </sheetViews>
  <sheetFormatPr defaultRowHeight="18"/>
  <cols>
    <col min="1" max="1" width="51.7109375" bestFit="1" customWidth="1"/>
    <col min="2" max="2" width="1.42578125" customWidth="1"/>
    <col min="3" max="3" width="22" customWidth="1"/>
    <col min="4" max="4" width="1.42578125" customWidth="1"/>
    <col min="5" max="5" width="30.28515625" customWidth="1"/>
    <col min="6" max="6" width="1.42578125" customWidth="1"/>
    <col min="7" max="7" width="27.42578125" customWidth="1"/>
    <col min="8" max="8" width="1.42578125" customWidth="1"/>
    <col min="9" max="9" width="34.140625" bestFit="1" customWidth="1"/>
    <col min="10" max="10" width="1.42578125" customWidth="1"/>
  </cols>
  <sheetData>
    <row r="1" spans="1:9" ht="38.25" customHeight="1">
      <c r="A1" s="148" t="s">
        <v>0</v>
      </c>
      <c r="B1" s="148"/>
      <c r="C1" s="148"/>
      <c r="D1" s="148"/>
      <c r="E1" s="148"/>
      <c r="F1" s="148"/>
      <c r="G1" s="148"/>
      <c r="H1" s="148"/>
      <c r="I1" s="148"/>
    </row>
    <row r="2" spans="1:9" ht="38.25" customHeight="1">
      <c r="A2" s="148" t="s">
        <v>2</v>
      </c>
      <c r="B2" s="148"/>
      <c r="C2" s="148"/>
      <c r="D2" s="148"/>
      <c r="E2" s="148"/>
      <c r="F2" s="148"/>
      <c r="G2" s="148"/>
      <c r="H2" s="148"/>
      <c r="I2" s="148"/>
    </row>
    <row r="3" spans="1:9" ht="38.25" customHeight="1">
      <c r="A3" s="148" t="str">
        <f>' سهام'!A3</f>
        <v>به تاریخ 29 اسفند 1404</v>
      </c>
      <c r="B3" s="148"/>
      <c r="C3" s="148"/>
      <c r="D3" s="148"/>
      <c r="E3" s="148"/>
      <c r="F3" s="148"/>
      <c r="G3" s="148"/>
      <c r="H3" s="148"/>
      <c r="I3" s="148"/>
    </row>
    <row r="4" spans="1:9" ht="38.25" customHeight="1">
      <c r="A4" s="54"/>
      <c r="B4" s="54"/>
      <c r="C4" s="54"/>
      <c r="D4" s="54"/>
      <c r="E4" s="54"/>
      <c r="F4" s="54"/>
      <c r="G4" s="54"/>
      <c r="H4" s="54"/>
      <c r="I4" s="54"/>
    </row>
    <row r="5" spans="1:9" ht="39" customHeight="1">
      <c r="A5" s="152" t="s">
        <v>71</v>
      </c>
      <c r="B5" s="152"/>
      <c r="C5" s="152"/>
      <c r="D5" s="152"/>
      <c r="E5" s="152"/>
      <c r="F5" s="152"/>
      <c r="G5" s="152"/>
      <c r="H5" s="152"/>
      <c r="I5" s="152"/>
    </row>
    <row r="6" spans="1:9" ht="39" customHeight="1">
      <c r="A6" s="152" t="s">
        <v>72</v>
      </c>
      <c r="B6" s="152"/>
      <c r="C6" s="152"/>
      <c r="D6" s="152"/>
      <c r="E6" s="152"/>
      <c r="F6" s="152"/>
      <c r="G6" s="152"/>
      <c r="H6" s="152"/>
      <c r="I6" s="152"/>
    </row>
    <row r="7" spans="1:9" ht="39.75" customHeight="1">
      <c r="A7" s="55"/>
      <c r="B7" s="55"/>
      <c r="C7" s="174" t="s">
        <v>160</v>
      </c>
      <c r="D7" s="174"/>
      <c r="E7" s="174"/>
      <c r="F7" s="174"/>
      <c r="G7" s="174"/>
      <c r="H7" s="174"/>
      <c r="I7" s="174"/>
    </row>
    <row r="8" spans="1:9" ht="39.75" customHeight="1" thickBot="1">
      <c r="A8" s="56"/>
      <c r="B8" s="56"/>
      <c r="C8" s="150" t="s">
        <v>378</v>
      </c>
      <c r="D8" s="150"/>
      <c r="E8" s="150"/>
      <c r="F8" s="150"/>
      <c r="G8" s="150"/>
      <c r="H8" s="150"/>
      <c r="I8" s="150"/>
    </row>
    <row r="9" spans="1:9" ht="26.25" customHeight="1">
      <c r="A9" s="161" t="s">
        <v>73</v>
      </c>
      <c r="B9" s="39"/>
      <c r="C9" s="173" t="s">
        <v>6</v>
      </c>
      <c r="D9" s="24"/>
      <c r="E9" s="171" t="s">
        <v>74</v>
      </c>
      <c r="F9" s="57"/>
      <c r="G9" s="171" t="s">
        <v>75</v>
      </c>
      <c r="H9" s="57"/>
      <c r="I9" s="171" t="s">
        <v>76</v>
      </c>
    </row>
    <row r="10" spans="1:9" ht="27" thickBot="1">
      <c r="A10" s="162"/>
      <c r="B10" s="39"/>
      <c r="C10" s="170"/>
      <c r="D10" s="24"/>
      <c r="E10" s="172"/>
      <c r="F10" s="57"/>
      <c r="G10" s="172"/>
      <c r="H10" s="57"/>
      <c r="I10" s="172"/>
    </row>
    <row r="11" spans="1:9" ht="37.5" customHeight="1">
      <c r="A11" s="27" t="s">
        <v>67</v>
      </c>
      <c r="B11" s="27"/>
      <c r="C11" s="25">
        <v>2663100</v>
      </c>
      <c r="D11" s="25"/>
      <c r="E11" s="25">
        <v>1885611</v>
      </c>
      <c r="F11" s="25"/>
      <c r="G11" s="25">
        <v>1932161</v>
      </c>
      <c r="H11" s="25"/>
      <c r="I11" s="25">
        <f>Table5[[#This Row],[2433600]]*Table5[[#This Row],[Column4]]</f>
        <v>5145537959100</v>
      </c>
    </row>
    <row r="12" spans="1:9" ht="37.5" customHeight="1">
      <c r="A12" s="27" t="s">
        <v>45</v>
      </c>
      <c r="B12" s="27"/>
      <c r="C12" s="25">
        <v>1100000</v>
      </c>
      <c r="D12" s="25"/>
      <c r="E12" s="25">
        <v>1000000</v>
      </c>
      <c r="F12" s="25"/>
      <c r="G12" s="25">
        <v>1000000</v>
      </c>
      <c r="H12" s="25"/>
      <c r="I12" s="25">
        <f>Table5[[#This Row],[2433600]]*Table5[[#This Row],[Column4]]</f>
        <v>1100000000000</v>
      </c>
    </row>
    <row r="13" spans="1:9" ht="37.5" customHeight="1">
      <c r="A13" s="27" t="s">
        <v>52</v>
      </c>
      <c r="B13" s="27"/>
      <c r="C13" s="25">
        <v>1097900</v>
      </c>
      <c r="D13" s="25"/>
      <c r="E13" s="25">
        <v>1000000</v>
      </c>
      <c r="F13" s="25"/>
      <c r="G13" s="25">
        <v>1000000</v>
      </c>
      <c r="H13" s="25"/>
      <c r="I13" s="25">
        <f>Table5[[#This Row],[2433600]]*Table5[[#This Row],[Column4]]</f>
        <v>1097900000000</v>
      </c>
    </row>
    <row r="14" spans="1:9" ht="37.5" customHeight="1">
      <c r="A14" s="27" t="s">
        <v>56</v>
      </c>
      <c r="B14" s="27"/>
      <c r="C14" s="25">
        <v>1000000</v>
      </c>
      <c r="D14" s="25"/>
      <c r="E14" s="25">
        <v>1000000</v>
      </c>
      <c r="F14" s="25"/>
      <c r="G14" s="25">
        <v>1000000</v>
      </c>
      <c r="H14" s="25"/>
      <c r="I14" s="25">
        <f>Table5[[#This Row],[2433600]]*Table5[[#This Row],[Column4]]</f>
        <v>1000000000000</v>
      </c>
    </row>
    <row r="15" spans="1:9" ht="37.5" customHeight="1">
      <c r="A15" s="27" t="s">
        <v>60</v>
      </c>
      <c r="B15" s="27"/>
      <c r="C15" s="25">
        <v>500000</v>
      </c>
      <c r="D15" s="25"/>
      <c r="E15" s="25">
        <v>974060</v>
      </c>
      <c r="F15" s="25"/>
      <c r="G15" s="25">
        <v>1000000</v>
      </c>
      <c r="H15" s="25"/>
      <c r="I15" s="25">
        <f>Table5[[#This Row],[2433600]]*Table5[[#This Row],[Column4]]</f>
        <v>500000000000</v>
      </c>
    </row>
    <row r="16" spans="1:9" ht="37.5" customHeight="1">
      <c r="A16" s="27" t="s">
        <v>344</v>
      </c>
      <c r="B16" s="27"/>
      <c r="C16" s="25">
        <v>290000</v>
      </c>
      <c r="D16" s="25"/>
      <c r="E16" s="25">
        <v>1000000</v>
      </c>
      <c r="F16" s="25"/>
      <c r="G16" s="25">
        <v>1000000</v>
      </c>
      <c r="H16" s="25"/>
      <c r="I16" s="25">
        <f>Table5[[#This Row],[2433600]]*Table5[[#This Row],[Column4]]</f>
        <v>290000000000</v>
      </c>
    </row>
    <row r="17" spans="1:9" ht="37.5" customHeight="1">
      <c r="A17" s="27" t="s">
        <v>48</v>
      </c>
      <c r="B17" s="27"/>
      <c r="C17" s="25">
        <v>275100</v>
      </c>
      <c r="D17" s="25"/>
      <c r="E17" s="25">
        <v>1000000</v>
      </c>
      <c r="F17" s="25"/>
      <c r="G17" s="25">
        <v>1000000</v>
      </c>
      <c r="H17" s="25"/>
      <c r="I17" s="25">
        <f>Table5[[#This Row],[2433600]]*Table5[[#This Row],[Column4]]</f>
        <v>275100000000</v>
      </c>
    </row>
    <row r="18" spans="1:9" ht="37.5" customHeight="1">
      <c r="A18" s="27" t="s">
        <v>341</v>
      </c>
      <c r="B18" s="27"/>
      <c r="C18" s="25">
        <v>210000</v>
      </c>
      <c r="D18" s="25"/>
      <c r="E18" s="25">
        <v>1000000</v>
      </c>
      <c r="F18" s="25"/>
      <c r="G18" s="25">
        <v>1000000</v>
      </c>
      <c r="H18" s="25"/>
      <c r="I18" s="25">
        <f>Table5[[#This Row],[2433600]]*Table5[[#This Row],[Column4]]</f>
        <v>210000000000</v>
      </c>
    </row>
    <row r="19" spans="1:9" ht="37.5" customHeight="1" thickBot="1">
      <c r="A19" s="27" t="s">
        <v>41</v>
      </c>
      <c r="B19" s="27"/>
      <c r="C19" s="26">
        <v>200000</v>
      </c>
      <c r="D19" s="25"/>
      <c r="E19" s="25">
        <v>985288</v>
      </c>
      <c r="F19" s="25"/>
      <c r="G19" s="25">
        <v>1000000</v>
      </c>
      <c r="H19" s="25"/>
      <c r="I19" s="26">
        <f>Table5[[#This Row],[2433600]]*Table5[[#This Row],[Column4]]</f>
        <v>200000000000</v>
      </c>
    </row>
    <row r="20" spans="1:9" ht="39.75" customHeight="1" thickBot="1">
      <c r="A20" s="58" t="s">
        <v>31</v>
      </c>
      <c r="B20" s="51"/>
      <c r="C20" s="62">
        <f>SUBTOTAL(109,Table5[[#All],[2433600]])</f>
        <v>7336100</v>
      </c>
      <c r="D20" s="32"/>
      <c r="E20" s="59"/>
      <c r="F20" s="59"/>
      <c r="G20" s="59"/>
      <c r="H20" s="59"/>
      <c r="I20" s="63">
        <f>SUBTOTAL(109,Table5[[#All],[4315491753704.0000]])</f>
        <v>9818537959100</v>
      </c>
    </row>
    <row r="21" spans="1:9" ht="18.75" thickTop="1">
      <c r="A21" s="56"/>
      <c r="B21" s="56"/>
      <c r="C21" s="56"/>
      <c r="D21" s="56"/>
      <c r="E21" s="60"/>
      <c r="F21" s="60"/>
      <c r="G21" s="56"/>
      <c r="H21" s="56"/>
      <c r="I21" s="61"/>
    </row>
  </sheetData>
  <mergeCells count="12">
    <mergeCell ref="C7:I7"/>
    <mergeCell ref="C8:I8"/>
    <mergeCell ref="A6:I6"/>
    <mergeCell ref="A1:I1"/>
    <mergeCell ref="A2:I2"/>
    <mergeCell ref="A3:I3"/>
    <mergeCell ref="A5:I5"/>
    <mergeCell ref="A9:A10"/>
    <mergeCell ref="C9:C10"/>
    <mergeCell ref="E9:E10"/>
    <mergeCell ref="G9:G10"/>
    <mergeCell ref="I9:I10"/>
  </mergeCells>
  <pageMargins left="0.7" right="0.7" top="0.75" bottom="0.75" header="0.3" footer="0.3"/>
  <pageSetup paperSize="9" scale="53" orientation="portrait" r:id="rId1"/>
  <headerFooter differentOddEven="1" differentFirst="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M21"/>
  <sheetViews>
    <sheetView rightToLeft="1" view="pageBreakPreview" zoomScale="60" zoomScaleNormal="73" workbookViewId="0">
      <selection activeCell="A18" sqref="A18:XFD19"/>
    </sheetView>
  </sheetViews>
  <sheetFormatPr defaultColWidth="9" defaultRowHeight="15.75"/>
  <cols>
    <col min="1" max="1" width="33.5703125" style="21" customWidth="1"/>
    <col min="2" max="2" width="1.42578125" style="21" customWidth="1"/>
    <col min="3" max="3" width="34.42578125" style="21" customWidth="1"/>
    <col min="4" max="4" width="1.42578125" style="21" customWidth="1"/>
    <col min="5" max="5" width="30.28515625" style="21" customWidth="1"/>
    <col min="6" max="6" width="1.42578125" style="21" customWidth="1"/>
    <col min="7" max="7" width="31.85546875" style="21" customWidth="1"/>
    <col min="8" max="8" width="1.42578125" style="21" customWidth="1"/>
    <col min="9" max="9" width="32.42578125" style="21" customWidth="1"/>
    <col min="10" max="10" width="1.42578125" style="5" customWidth="1"/>
    <col min="11" max="11" width="24.28515625" style="5" customWidth="1"/>
    <col min="12" max="12" width="1.42578125" style="1" customWidth="1"/>
    <col min="13" max="13" width="22.7109375" style="1" hidden="1" customWidth="1"/>
    <col min="14" max="16384" width="9" style="1"/>
  </cols>
  <sheetData>
    <row r="1" spans="1:13" ht="39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3" ht="39" customHeight="1">
      <c r="A2" s="158" t="s">
        <v>2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3" ht="39" customHeight="1">
      <c r="A3" s="148" t="str">
        <f>' سهام'!A3</f>
        <v>به تاریخ 29 اسفند 1404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3" ht="39" customHeight="1">
      <c r="A4" s="47"/>
      <c r="B4" s="47"/>
      <c r="C4" s="47"/>
      <c r="D4" s="47"/>
      <c r="E4" s="47"/>
      <c r="F4" s="47"/>
      <c r="G4" s="47"/>
      <c r="H4" s="47"/>
      <c r="I4" s="47"/>
      <c r="J4" s="45"/>
      <c r="K4" s="45"/>
    </row>
    <row r="5" spans="1:13" ht="39" customHeight="1">
      <c r="A5" s="159" t="s">
        <v>170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</row>
    <row r="6" spans="1:13" ht="39" customHeight="1">
      <c r="A6" s="48"/>
      <c r="B6" s="48"/>
      <c r="C6" s="175" t="s">
        <v>160</v>
      </c>
      <c r="D6" s="175"/>
      <c r="E6" s="175"/>
      <c r="F6" s="175"/>
      <c r="G6" s="175"/>
      <c r="H6" s="175"/>
      <c r="I6" s="175"/>
      <c r="J6" s="175"/>
      <c r="K6" s="175"/>
    </row>
    <row r="7" spans="1:13" ht="39" customHeight="1" thickBot="1">
      <c r="A7" s="39"/>
      <c r="B7" s="39"/>
      <c r="C7" s="49" t="s">
        <v>336</v>
      </c>
      <c r="D7" s="39"/>
      <c r="E7" s="170" t="s">
        <v>4</v>
      </c>
      <c r="F7" s="170"/>
      <c r="G7" s="170"/>
      <c r="H7" s="38"/>
      <c r="I7" s="169" t="s">
        <v>378</v>
      </c>
      <c r="J7" s="169"/>
      <c r="K7" s="169"/>
    </row>
    <row r="8" spans="1:13" ht="39" customHeight="1" thickBot="1">
      <c r="A8" s="49" t="s">
        <v>78</v>
      </c>
      <c r="B8" s="39"/>
      <c r="C8" s="50" t="s">
        <v>79</v>
      </c>
      <c r="D8" s="39"/>
      <c r="E8" s="40" t="s">
        <v>80</v>
      </c>
      <c r="F8" s="24"/>
      <c r="G8" s="40" t="s">
        <v>81</v>
      </c>
      <c r="H8" s="24"/>
      <c r="I8" s="49" t="s">
        <v>79</v>
      </c>
      <c r="J8" s="37"/>
      <c r="K8" s="46" t="s">
        <v>77</v>
      </c>
    </row>
    <row r="9" spans="1:13" ht="39" customHeight="1">
      <c r="A9" s="27" t="s">
        <v>349</v>
      </c>
      <c r="B9" s="27"/>
      <c r="C9" s="25">
        <v>948303674680</v>
      </c>
      <c r="D9" s="25"/>
      <c r="E9" s="25">
        <v>245182335352</v>
      </c>
      <c r="F9" s="25"/>
      <c r="G9" s="25">
        <v>-245407771224</v>
      </c>
      <c r="H9" s="25"/>
      <c r="I9" s="25">
        <f t="shared" ref="I9:I15" si="0">C9+E9+G9</f>
        <v>948078238808</v>
      </c>
      <c r="J9" s="17"/>
      <c r="K9" s="17">
        <f t="shared" ref="K9:K15" si="1">I9/$M$9*100</f>
        <v>4.0917439877538122</v>
      </c>
      <c r="M9" s="25">
        <v>23170517061808</v>
      </c>
    </row>
    <row r="10" spans="1:13" ht="39" customHeight="1">
      <c r="A10" s="27" t="s">
        <v>350</v>
      </c>
      <c r="B10" s="27"/>
      <c r="C10" s="25">
        <v>800713380569</v>
      </c>
      <c r="D10" s="25"/>
      <c r="E10" s="25">
        <v>20712337183</v>
      </c>
      <c r="F10" s="25"/>
      <c r="G10" s="25">
        <v>-21411196000</v>
      </c>
      <c r="H10" s="25"/>
      <c r="I10" s="25">
        <f t="shared" si="0"/>
        <v>800014521752</v>
      </c>
      <c r="J10" s="17"/>
      <c r="K10" s="17">
        <f t="shared" si="1"/>
        <v>3.4527262366132745</v>
      </c>
    </row>
    <row r="11" spans="1:13" ht="39" customHeight="1">
      <c r="A11" s="27" t="s">
        <v>345</v>
      </c>
      <c r="B11" s="27"/>
      <c r="C11" s="25">
        <v>111346700428</v>
      </c>
      <c r="D11" s="25"/>
      <c r="E11" s="25">
        <v>2034247083</v>
      </c>
      <c r="F11" s="25"/>
      <c r="G11" s="25">
        <v>-2540558000</v>
      </c>
      <c r="H11" s="25"/>
      <c r="I11" s="25">
        <f t="shared" si="0"/>
        <v>110840389511</v>
      </c>
      <c r="J11" s="17"/>
      <c r="K11" s="17">
        <f t="shared" si="1"/>
        <v>0.47836821774555216</v>
      </c>
    </row>
    <row r="12" spans="1:13" ht="39" customHeight="1">
      <c r="A12" s="27" t="s">
        <v>351</v>
      </c>
      <c r="B12" s="27"/>
      <c r="C12" s="25">
        <v>609412600</v>
      </c>
      <c r="D12" s="25"/>
      <c r="E12" s="25">
        <v>113117283017</v>
      </c>
      <c r="F12" s="25"/>
      <c r="G12" s="25">
        <v>-113610411000</v>
      </c>
      <c r="H12" s="25"/>
      <c r="I12" s="25">
        <f t="shared" ref="I12:I13" si="2">C12+E12+G12</f>
        <v>116284617</v>
      </c>
      <c r="J12" s="17"/>
      <c r="K12" s="17">
        <f t="shared" ref="K12:K13" si="3">I12/$M$9*100</f>
        <v>5.0186457509691104E-4</v>
      </c>
    </row>
    <row r="13" spans="1:13" ht="39" customHeight="1">
      <c r="A13" s="27" t="s">
        <v>346</v>
      </c>
      <c r="B13" s="27"/>
      <c r="C13" s="25">
        <v>55498315</v>
      </c>
      <c r="D13" s="25"/>
      <c r="E13" s="25">
        <v>220472</v>
      </c>
      <c r="F13" s="25"/>
      <c r="G13" s="25">
        <v>0</v>
      </c>
      <c r="H13" s="25"/>
      <c r="I13" s="25">
        <f t="shared" si="2"/>
        <v>55718787</v>
      </c>
      <c r="J13" s="17"/>
      <c r="K13" s="17">
        <f t="shared" si="3"/>
        <v>2.4047278207632822E-4</v>
      </c>
    </row>
    <row r="14" spans="1:13" ht="39" customHeight="1">
      <c r="A14" s="27" t="s">
        <v>348</v>
      </c>
      <c r="B14" s="27"/>
      <c r="C14" s="25">
        <v>889655978</v>
      </c>
      <c r="D14" s="25"/>
      <c r="E14" s="25">
        <v>17077</v>
      </c>
      <c r="F14" s="25"/>
      <c r="G14" s="25">
        <v>-880100000</v>
      </c>
      <c r="H14" s="25"/>
      <c r="I14" s="25">
        <f t="shared" si="0"/>
        <v>9573055</v>
      </c>
      <c r="J14" s="17"/>
      <c r="K14" s="17">
        <f t="shared" si="1"/>
        <v>4.1315672733860914E-5</v>
      </c>
    </row>
    <row r="15" spans="1:13" ht="39" customHeight="1" thickBot="1">
      <c r="A15" s="27" t="s">
        <v>347</v>
      </c>
      <c r="B15" s="27"/>
      <c r="C15" s="26">
        <v>14909</v>
      </c>
      <c r="D15" s="25"/>
      <c r="E15" s="26">
        <v>0</v>
      </c>
      <c r="F15" s="25"/>
      <c r="G15" s="26">
        <v>0</v>
      </c>
      <c r="H15" s="25"/>
      <c r="I15" s="25">
        <f t="shared" si="0"/>
        <v>14909</v>
      </c>
      <c r="J15" s="17"/>
      <c r="K15" s="17">
        <f t="shared" si="1"/>
        <v>6.4344701329840094E-8</v>
      </c>
    </row>
    <row r="16" spans="1:13" ht="39" customHeight="1" thickBot="1">
      <c r="A16" s="27"/>
      <c r="B16" s="27"/>
      <c r="C16" s="29">
        <f>SUM(C9:C15)</f>
        <v>1861918337479</v>
      </c>
      <c r="D16" s="25"/>
      <c r="E16" s="29">
        <f>SUM(E9:E15)</f>
        <v>381046440184</v>
      </c>
      <c r="F16" s="25"/>
      <c r="G16" s="29">
        <f>SUM(G9:G15)</f>
        <v>-383850036224</v>
      </c>
      <c r="H16" s="25"/>
      <c r="I16" s="29">
        <f>SUM(I9:I15)</f>
        <v>1859114741439</v>
      </c>
      <c r="J16" s="17"/>
      <c r="K16" s="145">
        <f>SUM(K9:K15)</f>
        <v>8.0236221594872497</v>
      </c>
    </row>
    <row r="17" spans="1:11" ht="16.5" thickTop="1">
      <c r="A17" s="51" t="s">
        <v>31</v>
      </c>
      <c r="B17" s="51"/>
      <c r="C17" s="41"/>
      <c r="D17" s="41"/>
      <c r="E17" s="52"/>
      <c r="F17" s="52"/>
      <c r="G17" s="52"/>
      <c r="H17" s="41"/>
      <c r="I17" s="41"/>
      <c r="J17" s="7"/>
      <c r="K17" s="4"/>
    </row>
    <row r="18" spans="1:11" ht="22.5" hidden="1">
      <c r="C18" s="25">
        <f>1858000000000+3918337479</f>
        <v>1861918337479</v>
      </c>
      <c r="D18" s="25"/>
      <c r="E18" s="25"/>
      <c r="F18" s="25"/>
      <c r="G18" s="25"/>
      <c r="H18" s="25"/>
      <c r="I18" s="25">
        <f>1858000000000+1114741439</f>
        <v>1859114741439</v>
      </c>
      <c r="K18" s="17">
        <v>8.02</v>
      </c>
    </row>
    <row r="19" spans="1:11" ht="22.5" hidden="1">
      <c r="C19" s="25">
        <f>C18-C16</f>
        <v>0</v>
      </c>
      <c r="D19" s="25"/>
      <c r="E19" s="25"/>
      <c r="F19" s="25"/>
      <c r="G19" s="25"/>
      <c r="H19" s="25"/>
      <c r="I19" s="25">
        <f>I18-I16</f>
        <v>0</v>
      </c>
      <c r="K19" s="17">
        <f>K18-K16</f>
        <v>-3.6221594872500873E-3</v>
      </c>
    </row>
    <row r="20" spans="1:11" ht="22.5">
      <c r="C20" s="25"/>
      <c r="D20" s="25"/>
      <c r="E20" s="25"/>
      <c r="F20" s="25"/>
      <c r="G20" s="25"/>
      <c r="H20" s="25"/>
      <c r="I20" s="25"/>
    </row>
    <row r="21" spans="1:11" ht="31.5">
      <c r="C21" s="25"/>
      <c r="D21" s="25"/>
      <c r="E21" s="25"/>
      <c r="F21" s="25"/>
      <c r="G21" s="25"/>
      <c r="H21" s="25"/>
      <c r="I21" s="53"/>
      <c r="K21" s="17"/>
    </row>
  </sheetData>
  <sortState xmlns:xlrd2="http://schemas.microsoft.com/office/spreadsheetml/2017/richdata2" ref="A9:K15">
    <sortCondition descending="1" ref="I9:I15"/>
  </sortState>
  <mergeCells count="7">
    <mergeCell ref="E7:G7"/>
    <mergeCell ref="I7:K7"/>
    <mergeCell ref="A1:K1"/>
    <mergeCell ref="A2:K2"/>
    <mergeCell ref="A3:K3"/>
    <mergeCell ref="A5:K5"/>
    <mergeCell ref="C6:K6"/>
  </mergeCells>
  <pageMargins left="0.7" right="0.7" top="0.75" bottom="0.75" header="0.3" footer="0.3"/>
  <pageSetup paperSize="9" scale="65" orientation="landscape" horizontalDpi="4294967295" verticalDpi="4294967295" r:id="rId1"/>
  <headerFooter differentOddEven="1"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W16"/>
  <sheetViews>
    <sheetView rightToLeft="1" view="pageBreakPreview" zoomScale="60" zoomScaleNormal="106" workbookViewId="0">
      <selection activeCell="K1" sqref="K1:K1048576"/>
    </sheetView>
  </sheetViews>
  <sheetFormatPr defaultColWidth="9" defaultRowHeight="18"/>
  <cols>
    <col min="1" max="1" width="102.140625" style="69" customWidth="1"/>
    <col min="2" max="2" width="1.42578125" style="69" customWidth="1"/>
    <col min="3" max="3" width="28" style="64" customWidth="1"/>
    <col min="4" max="4" width="1.42578125" style="64" customWidth="1"/>
    <col min="5" max="5" width="30.28515625" style="64" customWidth="1"/>
    <col min="6" max="6" width="1.42578125" style="64" customWidth="1"/>
    <col min="7" max="7" width="31.42578125" style="64" customWidth="1"/>
    <col min="8" max="8" width="1.42578125" style="64" customWidth="1"/>
    <col min="9" max="9" width="32.7109375" style="64" customWidth="1"/>
    <col min="10" max="10" width="1.42578125" style="65" customWidth="1"/>
    <col min="11" max="11" width="17.5703125" style="65" hidden="1" customWidth="1"/>
    <col min="12" max="23" width="13" style="65" customWidth="1"/>
    <col min="24" max="24" width="9" style="65" customWidth="1"/>
    <col min="25" max="16384" width="9" style="65"/>
  </cols>
  <sheetData>
    <row r="1" spans="1:23" ht="39" customHeight="1">
      <c r="A1" s="148" t="s">
        <v>0</v>
      </c>
      <c r="B1" s="148"/>
      <c r="C1" s="148"/>
      <c r="D1" s="148"/>
      <c r="E1" s="148"/>
      <c r="F1" s="148"/>
      <c r="G1" s="148"/>
      <c r="H1" s="148"/>
      <c r="I1" s="148"/>
    </row>
    <row r="2" spans="1:23" ht="39" customHeight="1">
      <c r="A2" s="148" t="s">
        <v>82</v>
      </c>
      <c r="B2" s="148"/>
      <c r="C2" s="148"/>
      <c r="D2" s="148"/>
      <c r="E2" s="148"/>
      <c r="F2" s="148"/>
      <c r="G2" s="148"/>
      <c r="H2" s="148"/>
      <c r="I2" s="148"/>
    </row>
    <row r="3" spans="1:23" ht="39" customHeight="1">
      <c r="A3" s="148" t="s">
        <v>379</v>
      </c>
      <c r="B3" s="148"/>
      <c r="C3" s="148"/>
      <c r="D3" s="148"/>
      <c r="E3" s="148"/>
      <c r="F3" s="148"/>
      <c r="G3" s="148"/>
      <c r="H3" s="148"/>
      <c r="I3" s="148"/>
    </row>
    <row r="4" spans="1:23" ht="39" customHeight="1">
      <c r="A4" s="54"/>
      <c r="B4" s="54"/>
      <c r="C4" s="54"/>
      <c r="D4" s="54"/>
      <c r="E4" s="54"/>
      <c r="F4" s="54"/>
      <c r="G4" s="54"/>
      <c r="H4" s="54"/>
      <c r="I4" s="54"/>
    </row>
    <row r="5" spans="1:23" ht="39" customHeight="1">
      <c r="A5" s="152" t="s">
        <v>173</v>
      </c>
      <c r="B5" s="152"/>
      <c r="C5" s="152"/>
      <c r="D5" s="152"/>
      <c r="E5" s="152"/>
      <c r="F5" s="152"/>
      <c r="G5" s="152"/>
      <c r="H5" s="152"/>
      <c r="I5" s="152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</row>
    <row r="6" spans="1:23" ht="39" customHeight="1">
      <c r="A6" s="43"/>
      <c r="B6" s="43"/>
      <c r="C6" s="174" t="s">
        <v>160</v>
      </c>
      <c r="D6" s="174"/>
      <c r="E6" s="174"/>
      <c r="F6" s="174"/>
      <c r="G6" s="174"/>
      <c r="H6" s="174"/>
      <c r="I6" s="174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</row>
    <row r="7" spans="1:23" ht="39" customHeight="1" thickBot="1">
      <c r="A7" s="40" t="s">
        <v>83</v>
      </c>
      <c r="B7" s="24"/>
      <c r="C7" s="40" t="s">
        <v>84</v>
      </c>
      <c r="D7" s="24"/>
      <c r="E7" s="40" t="s">
        <v>79</v>
      </c>
      <c r="F7" s="24"/>
      <c r="G7" s="40" t="s">
        <v>85</v>
      </c>
      <c r="H7" s="24"/>
      <c r="I7" s="40" t="s">
        <v>86</v>
      </c>
    </row>
    <row r="8" spans="1:23" ht="39" customHeight="1">
      <c r="A8" s="27" t="s">
        <v>171</v>
      </c>
      <c r="B8" s="25"/>
      <c r="C8" s="72" t="s">
        <v>174</v>
      </c>
      <c r="D8" s="25"/>
      <c r="E8" s="25">
        <f>'درآمد سرمایه گذاری در سهام'!S302</f>
        <v>342207238740</v>
      </c>
      <c r="F8" s="25"/>
      <c r="G8" s="35">
        <f>E8/$E$12*100</f>
        <v>16.244082740047094</v>
      </c>
      <c r="H8" s="35"/>
      <c r="I8" s="35">
        <f>E8/$K$8*100</f>
        <v>1.4195736555807301</v>
      </c>
      <c r="K8" s="65">
        <v>24106339068402</v>
      </c>
    </row>
    <row r="9" spans="1:23" ht="39" customHeight="1">
      <c r="A9" s="27" t="s">
        <v>88</v>
      </c>
      <c r="B9" s="25"/>
      <c r="C9" s="72" t="s">
        <v>87</v>
      </c>
      <c r="D9" s="25"/>
      <c r="E9" s="25">
        <f>'درآمد سرمایه گذاری در اوراق بها'!S26</f>
        <v>1483260295621</v>
      </c>
      <c r="F9" s="25"/>
      <c r="G9" s="35">
        <f>E9/$E$12*100</f>
        <v>70.408221216502014</v>
      </c>
      <c r="H9" s="35"/>
      <c r="I9" s="35">
        <f>E9/$K$8*100</f>
        <v>6.1529886035877643</v>
      </c>
    </row>
    <row r="10" spans="1:23" ht="39" customHeight="1">
      <c r="A10" s="27" t="s">
        <v>172</v>
      </c>
      <c r="B10" s="25"/>
      <c r="C10" s="72" t="s">
        <v>175</v>
      </c>
      <c r="D10" s="25"/>
      <c r="E10" s="25">
        <f>'درآمد سپرده بانکی'!G17</f>
        <v>254263557857</v>
      </c>
      <c r="F10" s="25"/>
      <c r="G10" s="35">
        <f>E10/$E$12*100</f>
        <v>12.069523388270392</v>
      </c>
      <c r="H10" s="35"/>
      <c r="I10" s="35">
        <f>E10/$K$8*100</f>
        <v>1.0547580747766154</v>
      </c>
    </row>
    <row r="11" spans="1:23" ht="39" customHeight="1" thickBot="1">
      <c r="A11" s="27" t="s">
        <v>89</v>
      </c>
      <c r="B11" s="25"/>
      <c r="C11" s="72" t="s">
        <v>176</v>
      </c>
      <c r="D11" s="25"/>
      <c r="E11" s="26">
        <f>'سایر درآمدها'!E12</f>
        <v>26926724147</v>
      </c>
      <c r="F11" s="25"/>
      <c r="G11" s="35">
        <f>E11/$E$12*100</f>
        <v>1.2781726551804971</v>
      </c>
      <c r="H11" s="35"/>
      <c r="I11" s="35">
        <f>E11/$K$8*100</f>
        <v>0.11169976523849237</v>
      </c>
    </row>
    <row r="12" spans="1:23" ht="39" customHeight="1" thickBot="1">
      <c r="A12" s="27"/>
      <c r="B12" s="25"/>
      <c r="C12" s="25"/>
      <c r="D12" s="25"/>
      <c r="E12" s="31">
        <f>SUM(E8:E11)</f>
        <v>2106657816365</v>
      </c>
      <c r="F12" s="32"/>
      <c r="G12" s="31">
        <f>SUM(G8:G11)</f>
        <v>100</v>
      </c>
      <c r="H12" s="71"/>
      <c r="I12" s="36">
        <f>SUM(I8:I11)</f>
        <v>8.7390200991836018</v>
      </c>
    </row>
    <row r="13" spans="1:23" ht="19.5" thickTop="1">
      <c r="A13" s="67" t="s">
        <v>31</v>
      </c>
      <c r="B13" s="67"/>
      <c r="C13" s="51"/>
      <c r="D13" s="51"/>
      <c r="E13" s="41"/>
      <c r="F13" s="41"/>
      <c r="G13" s="41"/>
      <c r="H13" s="41"/>
      <c r="I13" s="68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</row>
    <row r="14" spans="1:23" ht="22.5" hidden="1">
      <c r="E14" s="25">
        <v>2106657816365</v>
      </c>
    </row>
    <row r="15" spans="1:23" ht="22.5" hidden="1">
      <c r="E15" s="25">
        <f>E14-E12</f>
        <v>0</v>
      </c>
    </row>
    <row r="16" spans="1:23" ht="22.5">
      <c r="E16" s="25"/>
    </row>
  </sheetData>
  <mergeCells count="5">
    <mergeCell ref="A5:I5"/>
    <mergeCell ref="C6:I6"/>
    <mergeCell ref="A1:I1"/>
    <mergeCell ref="A2:I2"/>
    <mergeCell ref="A3:I3"/>
  </mergeCells>
  <pageMargins left="0.7" right="0.7" top="0.75" bottom="0.75" header="0.3" footer="0.3"/>
  <pageSetup paperSize="9" scale="61" orientation="landscape" horizontalDpi="4294967295" verticalDpi="4294967295" r:id="rId1"/>
  <headerFooter differentOddEven="1" differentFirs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7">
    <pageSetUpPr fitToPage="1"/>
  </sheetPr>
  <dimension ref="A1:Z444"/>
  <sheetViews>
    <sheetView rightToLeft="1" view="pageBreakPreview" topLeftCell="H109" zoomScale="66" zoomScaleNormal="73" zoomScaleSheetLayoutView="66" workbookViewId="0">
      <selection activeCell="W100" sqref="W1:Y1048576"/>
    </sheetView>
  </sheetViews>
  <sheetFormatPr defaultColWidth="9" defaultRowHeight="18"/>
  <cols>
    <col min="1" max="1" width="85.28515625" style="78" customWidth="1"/>
    <col min="2" max="2" width="1.42578125" style="78" customWidth="1"/>
    <col min="3" max="3" width="40.42578125" style="78" customWidth="1"/>
    <col min="4" max="4" width="1.42578125" style="78" customWidth="1"/>
    <col min="5" max="5" width="40.140625" style="78" customWidth="1"/>
    <col min="6" max="6" width="1.42578125" style="78" customWidth="1"/>
    <col min="7" max="7" width="41.42578125" style="78" customWidth="1"/>
    <col min="8" max="8" width="1.42578125" style="78" customWidth="1"/>
    <col min="9" max="9" width="40" style="78" customWidth="1"/>
    <col min="10" max="10" width="1.42578125" style="78" customWidth="1"/>
    <col min="11" max="11" width="38.7109375" style="103" customWidth="1"/>
    <col min="12" max="12" width="1.42578125" style="78" customWidth="1"/>
    <col min="13" max="13" width="35.7109375" style="78" customWidth="1"/>
    <col min="14" max="14" width="1.42578125" style="78" customWidth="1"/>
    <col min="15" max="15" width="35" style="78" customWidth="1"/>
    <col min="16" max="16" width="1.42578125" style="78" customWidth="1"/>
    <col min="17" max="17" width="44" style="78" customWidth="1"/>
    <col min="18" max="18" width="1.42578125" style="78" customWidth="1"/>
    <col min="19" max="19" width="38.85546875" style="78" customWidth="1"/>
    <col min="20" max="20" width="1.42578125" style="78" customWidth="1"/>
    <col min="21" max="21" width="41.42578125" style="103" customWidth="1"/>
    <col min="22" max="22" width="1.42578125" style="78" customWidth="1"/>
    <col min="23" max="23" width="31.42578125" style="78" hidden="1" customWidth="1"/>
    <col min="24" max="24" width="0" style="78" hidden="1" customWidth="1"/>
    <col min="25" max="25" width="15.5703125" style="78" hidden="1" customWidth="1"/>
    <col min="26" max="26" width="30.28515625" style="78" bestFit="1" customWidth="1"/>
    <col min="27" max="16384" width="9" style="78"/>
  </cols>
  <sheetData>
    <row r="1" spans="1:21" ht="39.6" customHeight="1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</row>
    <row r="2" spans="1:21" ht="39.6" customHeight="1">
      <c r="A2" s="179" t="s">
        <v>82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</row>
    <row r="3" spans="1:21" ht="39.6" customHeight="1">
      <c r="A3" s="179" t="s">
        <v>379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</row>
    <row r="4" spans="1:21" ht="39.6" customHeight="1"/>
    <row r="5" spans="1:21" ht="39.6" customHeight="1">
      <c r="A5" s="180" t="s">
        <v>190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</row>
    <row r="6" spans="1:21" ht="39.6" customHeight="1">
      <c r="C6" s="183" t="s">
        <v>160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</row>
    <row r="7" spans="1:21" ht="39.6" customHeight="1" thickBot="1">
      <c r="A7" s="100"/>
      <c r="B7" s="100"/>
      <c r="C7" s="178" t="s">
        <v>380</v>
      </c>
      <c r="D7" s="178"/>
      <c r="E7" s="178"/>
      <c r="F7" s="178"/>
      <c r="G7" s="178"/>
      <c r="H7" s="178"/>
      <c r="I7" s="178"/>
      <c r="J7" s="178"/>
      <c r="K7" s="178"/>
      <c r="L7" s="83"/>
      <c r="M7" s="178" t="s">
        <v>381</v>
      </c>
      <c r="N7" s="178"/>
      <c r="O7" s="178"/>
      <c r="P7" s="178"/>
      <c r="Q7" s="178"/>
      <c r="R7" s="178"/>
      <c r="S7" s="178"/>
      <c r="T7" s="178"/>
      <c r="U7" s="178"/>
    </row>
    <row r="8" spans="1:21" ht="19.5" customHeight="1">
      <c r="A8" s="181" t="s">
        <v>192</v>
      </c>
      <c r="B8" s="93"/>
      <c r="C8" s="177" t="s">
        <v>90</v>
      </c>
      <c r="D8" s="77"/>
      <c r="E8" s="177" t="s">
        <v>151</v>
      </c>
      <c r="F8" s="77"/>
      <c r="G8" s="177" t="s">
        <v>152</v>
      </c>
      <c r="H8" s="77"/>
      <c r="I8" s="177" t="s">
        <v>30</v>
      </c>
      <c r="J8" s="177"/>
      <c r="K8" s="177"/>
      <c r="L8" s="77"/>
      <c r="M8" s="176" t="s">
        <v>90</v>
      </c>
      <c r="N8" s="101"/>
      <c r="O8" s="176" t="s">
        <v>151</v>
      </c>
      <c r="P8" s="101"/>
      <c r="Q8" s="176" t="s">
        <v>152</v>
      </c>
      <c r="R8" s="101"/>
      <c r="S8" s="176" t="s">
        <v>30</v>
      </c>
      <c r="T8" s="176"/>
      <c r="U8" s="176"/>
    </row>
    <row r="9" spans="1:21" ht="18.75" customHeight="1" thickBot="1">
      <c r="A9" s="181"/>
      <c r="B9" s="93"/>
      <c r="C9" s="177"/>
      <c r="D9" s="77"/>
      <c r="E9" s="177"/>
      <c r="F9" s="77"/>
      <c r="G9" s="177"/>
      <c r="H9" s="77"/>
      <c r="I9" s="178"/>
      <c r="J9" s="178"/>
      <c r="K9" s="178"/>
      <c r="L9" s="77"/>
      <c r="M9" s="177"/>
      <c r="N9" s="77"/>
      <c r="O9" s="177"/>
      <c r="P9" s="77"/>
      <c r="Q9" s="177"/>
      <c r="R9" s="77"/>
      <c r="S9" s="178"/>
      <c r="T9" s="178"/>
      <c r="U9" s="178"/>
    </row>
    <row r="10" spans="1:21" ht="28.5" customHeight="1" thickBot="1">
      <c r="A10" s="182"/>
      <c r="B10" s="93"/>
      <c r="C10" s="76" t="s">
        <v>193</v>
      </c>
      <c r="D10" s="77"/>
      <c r="E10" s="76" t="s">
        <v>194</v>
      </c>
      <c r="F10" s="77"/>
      <c r="G10" s="76" t="s">
        <v>195</v>
      </c>
      <c r="H10" s="83"/>
      <c r="I10" s="94" t="s">
        <v>79</v>
      </c>
      <c r="J10" s="77"/>
      <c r="K10" s="104" t="s">
        <v>153</v>
      </c>
      <c r="L10" s="77"/>
      <c r="M10" s="76" t="s">
        <v>193</v>
      </c>
      <c r="N10" s="77"/>
      <c r="O10" s="76" t="s">
        <v>194</v>
      </c>
      <c r="P10" s="77"/>
      <c r="Q10" s="76" t="s">
        <v>195</v>
      </c>
      <c r="R10" s="102"/>
      <c r="S10" s="94" t="s">
        <v>79</v>
      </c>
      <c r="T10" s="94"/>
      <c r="U10" s="104" t="s">
        <v>153</v>
      </c>
    </row>
    <row r="11" spans="1:21" ht="40.9" customHeight="1">
      <c r="A11" s="134" t="s">
        <v>17</v>
      </c>
      <c r="B11" s="28"/>
      <c r="C11" s="25">
        <v>0</v>
      </c>
      <c r="D11" s="25"/>
      <c r="E11" s="25">
        <v>-18892430756</v>
      </c>
      <c r="F11" s="25"/>
      <c r="G11" s="25">
        <v>0</v>
      </c>
      <c r="H11" s="25">
        <v>9668940783</v>
      </c>
      <c r="I11" s="25">
        <f>C11+E11+G11</f>
        <v>-18892430756</v>
      </c>
      <c r="J11" s="25"/>
      <c r="K11" s="35">
        <f t="shared" ref="K11:K25" si="0">I11/$I$302*100</f>
        <v>11.923991954743162</v>
      </c>
      <c r="L11" s="25"/>
      <c r="M11" s="25">
        <v>0</v>
      </c>
      <c r="N11" s="25"/>
      <c r="O11" s="25">
        <v>-49091504951</v>
      </c>
      <c r="P11" s="25"/>
      <c r="Q11" s="25">
        <v>11145734143</v>
      </c>
      <c r="R11" s="25"/>
      <c r="S11" s="25">
        <f>M11+O11+Q11</f>
        <v>-37945770808</v>
      </c>
      <c r="T11" s="25"/>
      <c r="U11" s="35">
        <f t="shared" ref="U11:U25" si="1">S11/$S$302*100</f>
        <v>-11.088535399693924</v>
      </c>
    </row>
    <row r="12" spans="1:21" ht="40.9" customHeight="1">
      <c r="A12" s="134" t="s">
        <v>16</v>
      </c>
      <c r="B12" s="28"/>
      <c r="C12" s="25">
        <v>0</v>
      </c>
      <c r="D12" s="25"/>
      <c r="E12" s="25">
        <v>-4505599496</v>
      </c>
      <c r="F12" s="25"/>
      <c r="G12" s="25">
        <v>0</v>
      </c>
      <c r="H12" s="25">
        <v>28712998612</v>
      </c>
      <c r="I12" s="25">
        <f t="shared" ref="I12:I32" si="2">C12+E12+G12</f>
        <v>-4505599496</v>
      </c>
      <c r="J12" s="25"/>
      <c r="K12" s="35">
        <f t="shared" si="0"/>
        <v>2.8437172979732397</v>
      </c>
      <c r="L12" s="25"/>
      <c r="M12" s="25">
        <v>0</v>
      </c>
      <c r="N12" s="25"/>
      <c r="O12" s="25">
        <v>-137122223147</v>
      </c>
      <c r="P12" s="25"/>
      <c r="Q12" s="25">
        <v>28712998612</v>
      </c>
      <c r="R12" s="25"/>
      <c r="S12" s="25">
        <f t="shared" ref="S12:S32" si="3">M12+O12+Q12</f>
        <v>-108409224535</v>
      </c>
      <c r="T12" s="25"/>
      <c r="U12" s="35">
        <f t="shared" si="1"/>
        <v>-31.679407172729757</v>
      </c>
    </row>
    <row r="13" spans="1:21" ht="40.9" customHeight="1">
      <c r="A13" s="134" t="s">
        <v>19</v>
      </c>
      <c r="B13" s="28"/>
      <c r="C13" s="25">
        <v>0</v>
      </c>
      <c r="D13" s="25"/>
      <c r="E13" s="25">
        <v>-8031236171</v>
      </c>
      <c r="F13" s="25"/>
      <c r="G13" s="25">
        <v>0</v>
      </c>
      <c r="H13" s="25">
        <v>52529165909</v>
      </c>
      <c r="I13" s="25">
        <f t="shared" si="2"/>
        <v>-8031236171</v>
      </c>
      <c r="J13" s="25"/>
      <c r="K13" s="35">
        <f t="shared" si="0"/>
        <v>5.0689292831856854</v>
      </c>
      <c r="L13" s="25"/>
      <c r="M13" s="25">
        <v>0</v>
      </c>
      <c r="N13" s="25"/>
      <c r="O13" s="25">
        <v>-12945148623</v>
      </c>
      <c r="P13" s="25"/>
      <c r="Q13" s="25">
        <v>112662088500</v>
      </c>
      <c r="R13" s="25"/>
      <c r="S13" s="25">
        <f t="shared" si="3"/>
        <v>99716939877</v>
      </c>
      <c r="T13" s="25"/>
      <c r="U13" s="35">
        <f t="shared" si="1"/>
        <v>29.139342652176421</v>
      </c>
    </row>
    <row r="14" spans="1:21" ht="40.9" customHeight="1">
      <c r="A14" s="134" t="s">
        <v>26</v>
      </c>
      <c r="B14" s="28"/>
      <c r="C14" s="25">
        <v>0</v>
      </c>
      <c r="D14" s="25"/>
      <c r="E14" s="25">
        <v>-5721636133</v>
      </c>
      <c r="F14" s="25"/>
      <c r="G14" s="25">
        <v>0</v>
      </c>
      <c r="H14" s="25">
        <v>43629316994</v>
      </c>
      <c r="I14" s="25">
        <f t="shared" si="2"/>
        <v>-5721636133</v>
      </c>
      <c r="J14" s="25"/>
      <c r="K14" s="35">
        <f t="shared" si="0"/>
        <v>3.6112210280930874</v>
      </c>
      <c r="L14" s="25"/>
      <c r="M14" s="25">
        <v>0</v>
      </c>
      <c r="N14" s="25"/>
      <c r="O14" s="25">
        <v>42555493448</v>
      </c>
      <c r="P14" s="25"/>
      <c r="Q14" s="25">
        <v>81570163761</v>
      </c>
      <c r="R14" s="25"/>
      <c r="S14" s="25">
        <f t="shared" si="3"/>
        <v>124125657209</v>
      </c>
      <c r="T14" s="25"/>
      <c r="U14" s="35">
        <f t="shared" si="1"/>
        <v>36.272072345993649</v>
      </c>
    </row>
    <row r="15" spans="1:21" ht="40.9" customHeight="1">
      <c r="A15" s="134" t="s">
        <v>18</v>
      </c>
      <c r="B15" s="28"/>
      <c r="C15" s="25">
        <v>0</v>
      </c>
      <c r="D15" s="25"/>
      <c r="E15" s="25">
        <v>-553051930</v>
      </c>
      <c r="F15" s="25"/>
      <c r="G15" s="25">
        <v>0</v>
      </c>
      <c r="H15" s="25">
        <v>73680623060</v>
      </c>
      <c r="I15" s="25">
        <f t="shared" si="2"/>
        <v>-553051930</v>
      </c>
      <c r="J15" s="25"/>
      <c r="K15" s="35">
        <f t="shared" si="0"/>
        <v>0.34905972921355399</v>
      </c>
      <c r="L15" s="25"/>
      <c r="M15" s="25">
        <v>0</v>
      </c>
      <c r="N15" s="25"/>
      <c r="O15" s="25">
        <v>-92455576002</v>
      </c>
      <c r="P15" s="25"/>
      <c r="Q15" s="25">
        <v>141883073289</v>
      </c>
      <c r="R15" s="25"/>
      <c r="S15" s="25">
        <f t="shared" si="3"/>
        <v>49427497287</v>
      </c>
      <c r="T15" s="25"/>
      <c r="U15" s="35">
        <f t="shared" si="1"/>
        <v>14.443732245112939</v>
      </c>
    </row>
    <row r="16" spans="1:21" ht="40.9" customHeight="1">
      <c r="A16" s="134" t="s">
        <v>92</v>
      </c>
      <c r="B16" s="28"/>
      <c r="C16" s="25">
        <v>0</v>
      </c>
      <c r="D16" s="25"/>
      <c r="E16" s="25">
        <v>-16065198077</v>
      </c>
      <c r="F16" s="25"/>
      <c r="G16" s="25">
        <v>0</v>
      </c>
      <c r="H16" s="25">
        <v>44103578658</v>
      </c>
      <c r="I16" s="25">
        <f t="shared" si="2"/>
        <v>-16065198077</v>
      </c>
      <c r="J16" s="25"/>
      <c r="K16" s="35">
        <f t="shared" si="0"/>
        <v>10.139578918962869</v>
      </c>
      <c r="L16" s="25"/>
      <c r="M16" s="25">
        <v>0</v>
      </c>
      <c r="N16" s="25"/>
      <c r="O16" s="25">
        <v>-61081306353</v>
      </c>
      <c r="P16" s="25"/>
      <c r="Q16" s="25">
        <v>65040861870</v>
      </c>
      <c r="R16" s="25"/>
      <c r="S16" s="25">
        <f t="shared" si="3"/>
        <v>3959555517</v>
      </c>
      <c r="T16" s="25"/>
      <c r="U16" s="35">
        <f t="shared" si="1"/>
        <v>1.1570636353511987</v>
      </c>
    </row>
    <row r="17" spans="1:21" ht="40.9" customHeight="1">
      <c r="A17" s="134" t="s">
        <v>15</v>
      </c>
      <c r="B17" s="28"/>
      <c r="C17" s="25">
        <v>0</v>
      </c>
      <c r="D17" s="25"/>
      <c r="E17" s="25">
        <v>-10887834480</v>
      </c>
      <c r="F17" s="25"/>
      <c r="G17" s="25">
        <v>0</v>
      </c>
      <c r="H17" s="25">
        <v>8984323661</v>
      </c>
      <c r="I17" s="25">
        <f t="shared" si="2"/>
        <v>-10887834480</v>
      </c>
      <c r="J17" s="25"/>
      <c r="K17" s="35">
        <f t="shared" si="0"/>
        <v>6.8718764896287334</v>
      </c>
      <c r="L17" s="25"/>
      <c r="M17" s="25">
        <v>0</v>
      </c>
      <c r="N17" s="25"/>
      <c r="O17" s="25">
        <v>664824413</v>
      </c>
      <c r="P17" s="25"/>
      <c r="Q17" s="25">
        <v>24746530595</v>
      </c>
      <c r="R17" s="25"/>
      <c r="S17" s="25">
        <f t="shared" si="3"/>
        <v>25411355008</v>
      </c>
      <c r="T17" s="25"/>
      <c r="U17" s="35">
        <f t="shared" si="1"/>
        <v>7.4257210635181439</v>
      </c>
    </row>
    <row r="18" spans="1:21" ht="40.9" customHeight="1">
      <c r="A18" s="134" t="s">
        <v>21</v>
      </c>
      <c r="B18" s="28"/>
      <c r="C18" s="25">
        <v>0</v>
      </c>
      <c r="D18" s="25"/>
      <c r="E18" s="25">
        <v>5865870110</v>
      </c>
      <c r="F18" s="25"/>
      <c r="G18" s="25">
        <v>0</v>
      </c>
      <c r="H18" s="25">
        <v>0</v>
      </c>
      <c r="I18" s="25">
        <f t="shared" si="2"/>
        <v>5865870110</v>
      </c>
      <c r="J18" s="25"/>
      <c r="K18" s="35">
        <f t="shared" si="0"/>
        <v>-3.7022545644103984</v>
      </c>
      <c r="L18" s="25"/>
      <c r="M18" s="25">
        <v>0</v>
      </c>
      <c r="N18" s="25"/>
      <c r="O18" s="25">
        <v>-31214056058</v>
      </c>
      <c r="P18" s="25"/>
      <c r="Q18" s="25">
        <v>-15539454812</v>
      </c>
      <c r="R18" s="25"/>
      <c r="S18" s="25">
        <f t="shared" si="3"/>
        <v>-46753510870</v>
      </c>
      <c r="T18" s="25"/>
      <c r="U18" s="35">
        <f t="shared" si="1"/>
        <v>-13.66233836611565</v>
      </c>
    </row>
    <row r="19" spans="1:21" ht="40.9" customHeight="1">
      <c r="A19" s="134" t="s">
        <v>270</v>
      </c>
      <c r="B19" s="28"/>
      <c r="C19" s="25">
        <v>0</v>
      </c>
      <c r="D19" s="25"/>
      <c r="E19" s="25">
        <v>-7447300602</v>
      </c>
      <c r="F19" s="25"/>
      <c r="G19" s="25">
        <v>0</v>
      </c>
      <c r="H19" s="25">
        <v>7300568208</v>
      </c>
      <c r="I19" s="25">
        <f t="shared" si="2"/>
        <v>-7447300602</v>
      </c>
      <c r="J19" s="25"/>
      <c r="K19" s="35">
        <f t="shared" si="0"/>
        <v>4.7003772891743774</v>
      </c>
      <c r="L19" s="25"/>
      <c r="M19" s="25">
        <v>0</v>
      </c>
      <c r="N19" s="25"/>
      <c r="O19" s="25">
        <v>-54663316841</v>
      </c>
      <c r="P19" s="25"/>
      <c r="Q19" s="25">
        <v>7300568208</v>
      </c>
      <c r="R19" s="25"/>
      <c r="S19" s="25">
        <f t="shared" si="3"/>
        <v>-47362748633</v>
      </c>
      <c r="T19" s="25"/>
      <c r="U19" s="35">
        <f t="shared" si="1"/>
        <v>-13.840370182521172</v>
      </c>
    </row>
    <row r="20" spans="1:21" ht="40.9" customHeight="1">
      <c r="A20" s="134" t="s">
        <v>22</v>
      </c>
      <c r="B20" s="28"/>
      <c r="C20" s="25">
        <v>0</v>
      </c>
      <c r="D20" s="25"/>
      <c r="E20" s="25">
        <v>-1866082807</v>
      </c>
      <c r="F20" s="25"/>
      <c r="G20" s="25">
        <v>0</v>
      </c>
      <c r="H20" s="25">
        <v>0</v>
      </c>
      <c r="I20" s="25">
        <f t="shared" si="2"/>
        <v>-1866082807</v>
      </c>
      <c r="J20" s="25"/>
      <c r="K20" s="35">
        <f t="shared" si="0"/>
        <v>1.1777815499197133</v>
      </c>
      <c r="L20" s="25"/>
      <c r="M20" s="25">
        <v>0</v>
      </c>
      <c r="N20" s="25"/>
      <c r="O20" s="25">
        <v>-9111550589</v>
      </c>
      <c r="P20" s="25"/>
      <c r="Q20" s="25">
        <v>-4602051281</v>
      </c>
      <c r="R20" s="25"/>
      <c r="S20" s="25">
        <f t="shared" si="3"/>
        <v>-13713601870</v>
      </c>
      <c r="T20" s="25"/>
      <c r="U20" s="35">
        <f t="shared" si="1"/>
        <v>-4.0073967811122868</v>
      </c>
    </row>
    <row r="21" spans="1:21" ht="40.9" customHeight="1">
      <c r="A21" s="134" t="s">
        <v>268</v>
      </c>
      <c r="B21" s="28"/>
      <c r="C21" s="25">
        <v>0</v>
      </c>
      <c r="D21" s="25"/>
      <c r="E21" s="25">
        <v>-10374839317</v>
      </c>
      <c r="F21" s="25"/>
      <c r="G21" s="25">
        <v>0</v>
      </c>
      <c r="H21" s="25">
        <v>0</v>
      </c>
      <c r="I21" s="25">
        <f t="shared" si="2"/>
        <v>-10374839317</v>
      </c>
      <c r="J21" s="25"/>
      <c r="K21" s="35">
        <f t="shared" si="0"/>
        <v>6.548098661596125</v>
      </c>
      <c r="L21" s="25"/>
      <c r="M21" s="25">
        <v>13050000000</v>
      </c>
      <c r="N21" s="25"/>
      <c r="O21" s="25">
        <v>-29527389533</v>
      </c>
      <c r="P21" s="25"/>
      <c r="Q21" s="25">
        <v>5312534742</v>
      </c>
      <c r="R21" s="25"/>
      <c r="S21" s="25">
        <f t="shared" si="3"/>
        <v>-11164854791</v>
      </c>
      <c r="T21" s="25"/>
      <c r="U21" s="35">
        <f t="shared" si="1"/>
        <v>-3.262600414914882</v>
      </c>
    </row>
    <row r="22" spans="1:21" ht="40.9" customHeight="1">
      <c r="A22" s="134" t="s">
        <v>23</v>
      </c>
      <c r="B22" s="28"/>
      <c r="C22" s="25">
        <v>0</v>
      </c>
      <c r="D22" s="25"/>
      <c r="E22" s="25">
        <v>-3154935778</v>
      </c>
      <c r="F22" s="25"/>
      <c r="G22" s="25">
        <v>0</v>
      </c>
      <c r="H22" s="25">
        <v>0</v>
      </c>
      <c r="I22" s="25">
        <f t="shared" si="2"/>
        <v>-3154935778</v>
      </c>
      <c r="J22" s="25"/>
      <c r="K22" s="35">
        <f t="shared" si="0"/>
        <v>1.9912434413796067</v>
      </c>
      <c r="L22" s="25"/>
      <c r="M22" s="25">
        <v>0</v>
      </c>
      <c r="N22" s="25"/>
      <c r="O22" s="25">
        <v>-25170933907</v>
      </c>
      <c r="P22" s="25"/>
      <c r="Q22" s="25">
        <v>17172646350</v>
      </c>
      <c r="R22" s="25"/>
      <c r="S22" s="25">
        <f t="shared" si="3"/>
        <v>-7998287557</v>
      </c>
      <c r="T22" s="25"/>
      <c r="U22" s="35">
        <f t="shared" si="1"/>
        <v>-2.3372642806883719</v>
      </c>
    </row>
    <row r="23" spans="1:21" ht="40.9" customHeight="1">
      <c r="A23" s="134" t="s">
        <v>271</v>
      </c>
      <c r="B23" s="28"/>
      <c r="C23" s="25">
        <v>0</v>
      </c>
      <c r="D23" s="25"/>
      <c r="E23" s="25">
        <v>-5513969685</v>
      </c>
      <c r="F23" s="25"/>
      <c r="G23" s="25">
        <v>0</v>
      </c>
      <c r="H23" s="25">
        <v>8074127842</v>
      </c>
      <c r="I23" s="25">
        <f t="shared" si="2"/>
        <v>-5513969685</v>
      </c>
      <c r="J23" s="30"/>
      <c r="K23" s="35">
        <f t="shared" si="0"/>
        <v>3.4801519725965799</v>
      </c>
      <c r="L23" s="30"/>
      <c r="M23" s="25">
        <v>0</v>
      </c>
      <c r="N23" s="25"/>
      <c r="O23" s="25">
        <v>-21705711632</v>
      </c>
      <c r="P23" s="30"/>
      <c r="Q23" s="25">
        <v>8074127842</v>
      </c>
      <c r="R23" s="30"/>
      <c r="S23" s="25">
        <f t="shared" si="3"/>
        <v>-13631583790</v>
      </c>
      <c r="T23" s="30"/>
      <c r="U23" s="35">
        <f t="shared" si="1"/>
        <v>-3.9834294096732759</v>
      </c>
    </row>
    <row r="24" spans="1:21" ht="40.9" customHeight="1">
      <c r="A24" s="134" t="s">
        <v>327</v>
      </c>
      <c r="B24" s="28"/>
      <c r="C24" s="25">
        <v>0</v>
      </c>
      <c r="D24" s="25"/>
      <c r="E24" s="25">
        <v>-13546939129</v>
      </c>
      <c r="F24" s="25"/>
      <c r="G24" s="25">
        <v>0</v>
      </c>
      <c r="H24" s="25">
        <v>0</v>
      </c>
      <c r="I24" s="25">
        <f t="shared" si="2"/>
        <v>-13546939129</v>
      </c>
      <c r="J24" s="30"/>
      <c r="K24" s="35">
        <f t="shared" si="0"/>
        <v>8.5501752141814951</v>
      </c>
      <c r="L24" s="30"/>
      <c r="M24" s="25">
        <v>0</v>
      </c>
      <c r="N24" s="25"/>
      <c r="O24" s="25">
        <v>-97614915128</v>
      </c>
      <c r="P24" s="30"/>
      <c r="Q24" s="25">
        <v>0</v>
      </c>
      <c r="R24" s="30"/>
      <c r="S24" s="25">
        <f t="shared" si="3"/>
        <v>-97614915128</v>
      </c>
      <c r="T24" s="30"/>
      <c r="U24" s="35">
        <f t="shared" si="1"/>
        <v>-28.525087747242317</v>
      </c>
    </row>
    <row r="25" spans="1:21" ht="40.9" customHeight="1">
      <c r="A25" s="134" t="s">
        <v>329</v>
      </c>
      <c r="B25" s="28"/>
      <c r="C25" s="25">
        <v>0</v>
      </c>
      <c r="D25" s="25"/>
      <c r="E25" s="25">
        <v>1938989848</v>
      </c>
      <c r="F25" s="25"/>
      <c r="G25" s="25">
        <v>0</v>
      </c>
      <c r="H25" s="25">
        <v>0</v>
      </c>
      <c r="I25" s="25">
        <f t="shared" si="2"/>
        <v>1938989848</v>
      </c>
      <c r="J25" s="30"/>
      <c r="K25" s="35">
        <f t="shared" si="0"/>
        <v>-1.2237969611474102</v>
      </c>
      <c r="L25" s="30"/>
      <c r="M25" s="25">
        <v>0</v>
      </c>
      <c r="N25" s="25"/>
      <c r="O25" s="25">
        <v>-14960596251</v>
      </c>
      <c r="P25" s="30"/>
      <c r="Q25" s="25">
        <v>0</v>
      </c>
      <c r="R25" s="30"/>
      <c r="S25" s="25">
        <f t="shared" si="3"/>
        <v>-14960596251</v>
      </c>
      <c r="T25" s="30"/>
      <c r="U25" s="35">
        <f t="shared" si="1"/>
        <v>-4.3717942104569749</v>
      </c>
    </row>
    <row r="26" spans="1:21" ht="40.9" customHeight="1">
      <c r="A26" s="134" t="s">
        <v>338</v>
      </c>
      <c r="B26" s="28"/>
      <c r="C26" s="25">
        <v>0</v>
      </c>
      <c r="D26" s="25"/>
      <c r="E26" s="25">
        <v>-7422179600</v>
      </c>
      <c r="F26" s="25"/>
      <c r="G26" s="25">
        <v>0</v>
      </c>
      <c r="H26" s="25"/>
      <c r="I26" s="25">
        <f t="shared" si="2"/>
        <v>-7422179600</v>
      </c>
      <c r="J26" s="30"/>
      <c r="K26" s="35">
        <f t="shared" ref="K26:K28" si="4">I26/$I$302*100</f>
        <v>4.6845221231763254</v>
      </c>
      <c r="L26" s="30"/>
      <c r="M26" s="25">
        <v>0</v>
      </c>
      <c r="N26" s="25"/>
      <c r="O26" s="25">
        <v>-4346907950</v>
      </c>
      <c r="P26" s="30"/>
      <c r="Q26" s="25">
        <v>0</v>
      </c>
      <c r="R26" s="30"/>
      <c r="S26" s="25">
        <f t="shared" si="3"/>
        <v>-4346907950</v>
      </c>
      <c r="T26" s="30"/>
      <c r="U26" s="35">
        <f t="shared" ref="U26:U28" si="5">S26/$S$302*100</f>
        <v>-1.2702559904943056</v>
      </c>
    </row>
    <row r="27" spans="1:21" ht="40.9" customHeight="1">
      <c r="A27" s="134" t="s">
        <v>339</v>
      </c>
      <c r="B27" s="28"/>
      <c r="C27" s="25">
        <v>0</v>
      </c>
      <c r="D27" s="25"/>
      <c r="E27" s="25">
        <v>-1360478997</v>
      </c>
      <c r="F27" s="25"/>
      <c r="G27" s="25">
        <v>968457602</v>
      </c>
      <c r="H27" s="25"/>
      <c r="I27" s="25">
        <f t="shared" si="2"/>
        <v>-392021395</v>
      </c>
      <c r="J27" s="30"/>
      <c r="K27" s="35">
        <f t="shared" si="4"/>
        <v>0.24742501483471846</v>
      </c>
      <c r="L27" s="30"/>
      <c r="M27" s="25">
        <v>0</v>
      </c>
      <c r="N27" s="25"/>
      <c r="O27" s="25">
        <v>378131697</v>
      </c>
      <c r="P27" s="30"/>
      <c r="Q27" s="25">
        <v>968457602</v>
      </c>
      <c r="R27" s="30"/>
      <c r="S27" s="25">
        <f t="shared" si="3"/>
        <v>1346589299</v>
      </c>
      <c r="T27" s="30"/>
      <c r="U27" s="35">
        <f t="shared" si="5"/>
        <v>0.39350111469240512</v>
      </c>
    </row>
    <row r="28" spans="1:21" ht="40.9" customHeight="1">
      <c r="A28" s="134" t="s">
        <v>337</v>
      </c>
      <c r="B28" s="28"/>
      <c r="C28" s="25">
        <v>0</v>
      </c>
      <c r="D28" s="25"/>
      <c r="E28" s="25">
        <v>-9287647200</v>
      </c>
      <c r="F28" s="25"/>
      <c r="G28" s="25">
        <v>0</v>
      </c>
      <c r="H28" s="25"/>
      <c r="I28" s="25">
        <f t="shared" si="2"/>
        <v>-9287647200</v>
      </c>
      <c r="J28" s="30"/>
      <c r="K28" s="35">
        <f t="shared" si="4"/>
        <v>5.8619153840816045</v>
      </c>
      <c r="L28" s="30"/>
      <c r="M28" s="25">
        <v>0</v>
      </c>
      <c r="N28" s="25"/>
      <c r="O28" s="25">
        <v>-23227407045</v>
      </c>
      <c r="P28" s="30"/>
      <c r="Q28" s="25">
        <v>0</v>
      </c>
      <c r="R28" s="30"/>
      <c r="S28" s="25">
        <f t="shared" si="3"/>
        <v>-23227407045</v>
      </c>
      <c r="T28" s="30"/>
      <c r="U28" s="35">
        <f t="shared" si="5"/>
        <v>-6.7875265089431869</v>
      </c>
    </row>
    <row r="29" spans="1:21" ht="40.9" customHeight="1">
      <c r="A29" s="134" t="s">
        <v>272</v>
      </c>
      <c r="B29" s="28"/>
      <c r="C29" s="25">
        <v>0</v>
      </c>
      <c r="D29" s="25"/>
      <c r="E29" s="25">
        <v>0</v>
      </c>
      <c r="F29" s="25"/>
      <c r="G29" s="25">
        <v>0</v>
      </c>
      <c r="H29" s="25">
        <v>3763075095</v>
      </c>
      <c r="I29" s="25">
        <f t="shared" si="2"/>
        <v>0</v>
      </c>
      <c r="J29" s="25"/>
      <c r="K29" s="35">
        <f>I29/$I$302*100</f>
        <v>0</v>
      </c>
      <c r="L29" s="25"/>
      <c r="M29" s="25">
        <v>0</v>
      </c>
      <c r="N29" s="25"/>
      <c r="O29" s="25">
        <v>0</v>
      </c>
      <c r="P29" s="25"/>
      <c r="Q29" s="25">
        <v>6644900190</v>
      </c>
      <c r="R29" s="25"/>
      <c r="S29" s="25">
        <f t="shared" si="3"/>
        <v>6644900190</v>
      </c>
      <c r="T29" s="25"/>
      <c r="U29" s="35">
        <f>S29/$S$302*100</f>
        <v>1.9417766305781217</v>
      </c>
    </row>
    <row r="30" spans="1:21" ht="40.9" customHeight="1">
      <c r="A30" s="134" t="s">
        <v>24</v>
      </c>
      <c r="B30" s="28"/>
      <c r="C30" s="25">
        <v>0</v>
      </c>
      <c r="D30" s="25"/>
      <c r="E30" s="25">
        <v>0</v>
      </c>
      <c r="F30" s="25"/>
      <c r="G30" s="25">
        <v>0</v>
      </c>
      <c r="H30" s="25">
        <v>0</v>
      </c>
      <c r="I30" s="25">
        <f t="shared" si="2"/>
        <v>0</v>
      </c>
      <c r="J30" s="25"/>
      <c r="K30" s="35">
        <f>I30/$I$302*100</f>
        <v>0</v>
      </c>
      <c r="L30" s="25"/>
      <c r="M30" s="25">
        <v>0</v>
      </c>
      <c r="N30" s="25"/>
      <c r="O30" s="25">
        <v>0</v>
      </c>
      <c r="P30" s="25"/>
      <c r="Q30" s="25">
        <v>-441370642</v>
      </c>
      <c r="R30" s="25"/>
      <c r="S30" s="25">
        <f t="shared" si="3"/>
        <v>-441370642</v>
      </c>
      <c r="T30" s="25"/>
      <c r="U30" s="35">
        <f>S30/$S$302*100</f>
        <v>-0.12897758785732225</v>
      </c>
    </row>
    <row r="31" spans="1:21" ht="40.9" customHeight="1">
      <c r="A31" s="134" t="s">
        <v>28</v>
      </c>
      <c r="B31" s="28"/>
      <c r="C31" s="25">
        <v>0</v>
      </c>
      <c r="D31" s="25"/>
      <c r="E31" s="25">
        <v>136189056</v>
      </c>
      <c r="F31" s="25"/>
      <c r="G31" s="25">
        <v>0</v>
      </c>
      <c r="H31" s="25">
        <v>0</v>
      </c>
      <c r="I31" s="25">
        <f t="shared" si="2"/>
        <v>136189056</v>
      </c>
      <c r="J31" s="30"/>
      <c r="K31" s="35">
        <f>I31/$I$302*100</f>
        <v>-8.595596982946889E-2</v>
      </c>
      <c r="L31" s="30"/>
      <c r="M31" s="25">
        <v>262500000</v>
      </c>
      <c r="N31" s="25"/>
      <c r="O31" s="25">
        <v>438019851</v>
      </c>
      <c r="P31" s="30"/>
      <c r="Q31" s="25">
        <v>0</v>
      </c>
      <c r="R31" s="30"/>
      <c r="S31" s="25">
        <f t="shared" si="3"/>
        <v>700519851</v>
      </c>
      <c r="T31" s="30"/>
      <c r="U31" s="35">
        <f>S31/$S$302*100</f>
        <v>0.20470632169538541</v>
      </c>
    </row>
    <row r="32" spans="1:21" ht="40.9" customHeight="1" thickBot="1">
      <c r="A32" s="134" t="s">
        <v>218</v>
      </c>
      <c r="B32" s="28"/>
      <c r="C32" s="26">
        <v>0</v>
      </c>
      <c r="D32" s="25"/>
      <c r="E32" s="26">
        <v>-273494420</v>
      </c>
      <c r="F32" s="25"/>
      <c r="G32" s="26">
        <v>0</v>
      </c>
      <c r="H32" s="25">
        <v>0</v>
      </c>
      <c r="I32" s="26">
        <f t="shared" si="2"/>
        <v>-273494420</v>
      </c>
      <c r="J32" s="25"/>
      <c r="K32" s="107">
        <f>I32/$I$302*100</f>
        <v>0.17261649947884281</v>
      </c>
      <c r="L32" s="25"/>
      <c r="M32" s="26">
        <v>0</v>
      </c>
      <c r="N32" s="25"/>
      <c r="O32" s="26">
        <v>-434436186</v>
      </c>
      <c r="P32" s="25"/>
      <c r="Q32" s="26">
        <v>895028250</v>
      </c>
      <c r="R32" s="25"/>
      <c r="S32" s="26">
        <f t="shared" si="3"/>
        <v>460592064</v>
      </c>
      <c r="T32" s="25"/>
      <c r="U32" s="107">
        <f>S32/$S$302*100</f>
        <v>0.13459448306701241</v>
      </c>
    </row>
    <row r="33" spans="1:21" ht="40.9" customHeight="1" thickBot="1">
      <c r="A33" s="106" t="s">
        <v>196</v>
      </c>
      <c r="B33" s="108"/>
      <c r="C33" s="33">
        <f>SUM(C11:C32)</f>
        <v>0</v>
      </c>
      <c r="D33" s="32"/>
      <c r="E33" s="33">
        <f>SUM(E11:E32)</f>
        <v>-116963805564</v>
      </c>
      <c r="F33" s="32"/>
      <c r="G33" s="33">
        <f>SUM(G11:G32)</f>
        <v>968457602</v>
      </c>
      <c r="H33" s="32"/>
      <c r="I33" s="33">
        <f>SUM(I11:I32)</f>
        <v>-115995347962</v>
      </c>
      <c r="J33" s="32"/>
      <c r="K33" s="109">
        <f>SUM(K11:K32)</f>
        <v>73.210674356832442</v>
      </c>
      <c r="L33" s="32"/>
      <c r="M33" s="33">
        <f>SUM(M11:M32)</f>
        <v>13312500000</v>
      </c>
      <c r="N33" s="32"/>
      <c r="O33" s="33">
        <f>SUM(O11:O32)</f>
        <v>-620636510787</v>
      </c>
      <c r="P33" s="32"/>
      <c r="Q33" s="33">
        <f>SUM(Q11:Q32)</f>
        <v>491546837219</v>
      </c>
      <c r="R33" s="32"/>
      <c r="S33" s="33">
        <f>SUM(S11:S32)</f>
        <v>-115777173568</v>
      </c>
      <c r="T33" s="32"/>
      <c r="U33" s="109">
        <f>SUM(U11:U32)</f>
        <v>-33.832473560258144</v>
      </c>
    </row>
    <row r="34" spans="1:21" ht="40.9" customHeight="1">
      <c r="A34" s="27"/>
      <c r="B34" s="28"/>
      <c r="C34" s="25"/>
      <c r="D34" s="25"/>
      <c r="E34" s="25"/>
      <c r="F34" s="25"/>
      <c r="G34" s="25"/>
      <c r="H34" s="25"/>
      <c r="I34" s="25"/>
      <c r="J34" s="25"/>
      <c r="K34" s="35"/>
      <c r="L34" s="25"/>
      <c r="M34" s="25"/>
      <c r="N34" s="25"/>
      <c r="O34" s="25"/>
      <c r="P34" s="25"/>
      <c r="Q34" s="25"/>
      <c r="R34" s="25"/>
      <c r="S34" s="25"/>
      <c r="T34" s="25"/>
      <c r="U34" s="35"/>
    </row>
    <row r="35" spans="1:21" ht="40.9" customHeight="1">
      <c r="A35" s="179" t="s">
        <v>0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</row>
    <row r="36" spans="1:21" ht="40.9" customHeight="1">
      <c r="A36" s="179" t="s">
        <v>82</v>
      </c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</row>
    <row r="37" spans="1:21" ht="40.9" customHeight="1">
      <c r="A37" s="179" t="s">
        <v>379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</row>
    <row r="38" spans="1:21" ht="40.9" customHeight="1"/>
    <row r="39" spans="1:21" ht="40.9" customHeight="1">
      <c r="A39" s="180" t="s">
        <v>267</v>
      </c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</row>
    <row r="40" spans="1:21" ht="40.9" customHeight="1">
      <c r="C40" s="183" t="s">
        <v>160</v>
      </c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</row>
    <row r="41" spans="1:21" ht="40.9" customHeight="1" thickBot="1">
      <c r="A41" s="100"/>
      <c r="B41" s="100"/>
      <c r="C41" s="178" t="s">
        <v>380</v>
      </c>
      <c r="D41" s="178"/>
      <c r="E41" s="178"/>
      <c r="F41" s="178"/>
      <c r="G41" s="178"/>
      <c r="H41" s="178"/>
      <c r="I41" s="178"/>
      <c r="J41" s="178"/>
      <c r="K41" s="178"/>
      <c r="L41" s="83"/>
      <c r="M41" s="178" t="s">
        <v>381</v>
      </c>
      <c r="N41" s="178"/>
      <c r="O41" s="178"/>
      <c r="P41" s="178"/>
      <c r="Q41" s="178"/>
      <c r="R41" s="178"/>
      <c r="S41" s="178"/>
      <c r="T41" s="178"/>
      <c r="U41" s="178"/>
    </row>
    <row r="42" spans="1:21" ht="40.9" customHeight="1">
      <c r="A42" s="181" t="s">
        <v>192</v>
      </c>
      <c r="B42" s="93"/>
      <c r="C42" s="176" t="s">
        <v>90</v>
      </c>
      <c r="D42" s="77"/>
      <c r="E42" s="176" t="s">
        <v>151</v>
      </c>
      <c r="F42" s="77"/>
      <c r="G42" s="176" t="s">
        <v>152</v>
      </c>
      <c r="H42" s="77"/>
      <c r="I42" s="176" t="s">
        <v>30</v>
      </c>
      <c r="J42" s="176"/>
      <c r="K42" s="176"/>
      <c r="L42" s="77"/>
      <c r="M42" s="176" t="s">
        <v>90</v>
      </c>
      <c r="N42" s="101"/>
      <c r="O42" s="176" t="s">
        <v>151</v>
      </c>
      <c r="P42" s="101"/>
      <c r="Q42" s="176" t="s">
        <v>152</v>
      </c>
      <c r="R42" s="101"/>
      <c r="S42" s="176" t="s">
        <v>30</v>
      </c>
      <c r="T42" s="176"/>
      <c r="U42" s="176"/>
    </row>
    <row r="43" spans="1:21" ht="40.9" customHeight="1" thickBot="1">
      <c r="A43" s="181"/>
      <c r="B43" s="93"/>
      <c r="C43" s="177"/>
      <c r="D43" s="77"/>
      <c r="E43" s="177"/>
      <c r="F43" s="77"/>
      <c r="G43" s="177"/>
      <c r="H43" s="77"/>
      <c r="I43" s="178"/>
      <c r="J43" s="178"/>
      <c r="K43" s="178"/>
      <c r="L43" s="77"/>
      <c r="M43" s="177"/>
      <c r="N43" s="77"/>
      <c r="O43" s="177"/>
      <c r="P43" s="77"/>
      <c r="Q43" s="177"/>
      <c r="R43" s="77"/>
      <c r="S43" s="178"/>
      <c r="T43" s="178"/>
      <c r="U43" s="178"/>
    </row>
    <row r="44" spans="1:21" ht="40.9" customHeight="1" thickBot="1">
      <c r="A44" s="182"/>
      <c r="B44" s="93"/>
      <c r="C44" s="76" t="s">
        <v>193</v>
      </c>
      <c r="D44" s="77"/>
      <c r="E44" s="76" t="s">
        <v>194</v>
      </c>
      <c r="F44" s="77"/>
      <c r="G44" s="76" t="s">
        <v>195</v>
      </c>
      <c r="H44" s="83"/>
      <c r="I44" s="94" t="s">
        <v>79</v>
      </c>
      <c r="J44" s="77"/>
      <c r="K44" s="104" t="s">
        <v>153</v>
      </c>
      <c r="L44" s="77"/>
      <c r="M44" s="76" t="s">
        <v>193</v>
      </c>
      <c r="N44" s="77"/>
      <c r="O44" s="76" t="s">
        <v>194</v>
      </c>
      <c r="P44" s="77"/>
      <c r="Q44" s="76" t="s">
        <v>195</v>
      </c>
      <c r="R44" s="102"/>
      <c r="S44" s="94" t="s">
        <v>79</v>
      </c>
      <c r="T44" s="94"/>
      <c r="U44" s="104" t="s">
        <v>153</v>
      </c>
    </row>
    <row r="45" spans="1:21" ht="40.9" customHeight="1">
      <c r="A45" s="128" t="s">
        <v>197</v>
      </c>
      <c r="B45" s="93"/>
      <c r="C45" s="129">
        <f>C33</f>
        <v>0</v>
      </c>
      <c r="D45" s="129"/>
      <c r="E45" s="129">
        <f>E33</f>
        <v>-116963805564</v>
      </c>
      <c r="F45" s="129"/>
      <c r="G45" s="129">
        <f>G33</f>
        <v>968457602</v>
      </c>
      <c r="H45" s="130"/>
      <c r="I45" s="129">
        <f>I33</f>
        <v>-115995347962</v>
      </c>
      <c r="J45" s="129"/>
      <c r="K45" s="131">
        <f>K33</f>
        <v>73.210674356832442</v>
      </c>
      <c r="L45" s="129"/>
      <c r="M45" s="129">
        <f>M33</f>
        <v>13312500000</v>
      </c>
      <c r="N45" s="129"/>
      <c r="O45" s="129">
        <f>O33</f>
        <v>-620636510787</v>
      </c>
      <c r="P45" s="129"/>
      <c r="Q45" s="129">
        <f>Q33</f>
        <v>491546837219</v>
      </c>
      <c r="R45" s="130"/>
      <c r="S45" s="129">
        <f>S33</f>
        <v>-115777173568</v>
      </c>
      <c r="T45" s="129"/>
      <c r="U45" s="131">
        <f>U33</f>
        <v>-33.832473560258144</v>
      </c>
    </row>
    <row r="46" spans="1:21" ht="40.9" customHeight="1">
      <c r="A46" s="134" t="s">
        <v>269</v>
      </c>
      <c r="B46" s="28"/>
      <c r="C46" s="25">
        <v>0</v>
      </c>
      <c r="D46" s="25"/>
      <c r="E46" s="25">
        <v>-3655266971</v>
      </c>
      <c r="F46" s="25"/>
      <c r="G46" s="25">
        <v>0</v>
      </c>
      <c r="H46" s="25"/>
      <c r="I46" s="25">
        <f>C46+E46+G46</f>
        <v>-3655266971</v>
      </c>
      <c r="J46" s="25"/>
      <c r="K46" s="35">
        <f t="shared" ref="K46:K69" si="6">I46/$I$302*100</f>
        <v>2.3070283817660808</v>
      </c>
      <c r="L46" s="25"/>
      <c r="M46" s="25">
        <v>0</v>
      </c>
      <c r="N46" s="25"/>
      <c r="O46" s="25">
        <v>-15723254302</v>
      </c>
      <c r="P46" s="25"/>
      <c r="Q46" s="25">
        <v>0</v>
      </c>
      <c r="R46" s="25"/>
      <c r="S46" s="25">
        <f>M46+O46+Q46</f>
        <v>-15723254302</v>
      </c>
      <c r="T46" s="25"/>
      <c r="U46" s="35">
        <f t="shared" ref="U46:U69" si="7">S46/$S$302*100</f>
        <v>-4.594658593398754</v>
      </c>
    </row>
    <row r="47" spans="1:21" ht="40.9" customHeight="1">
      <c r="A47" s="134" t="s">
        <v>25</v>
      </c>
      <c r="B47" s="28"/>
      <c r="C47" s="25">
        <v>0</v>
      </c>
      <c r="D47" s="25"/>
      <c r="E47" s="25">
        <v>4759452748</v>
      </c>
      <c r="F47" s="25"/>
      <c r="G47" s="25">
        <v>-544861214</v>
      </c>
      <c r="H47" s="25"/>
      <c r="I47" s="25">
        <f t="shared" ref="I47:I69" si="8">C47+E47+G47</f>
        <v>4214591534</v>
      </c>
      <c r="J47" s="25"/>
      <c r="K47" s="35">
        <f t="shared" si="6"/>
        <v>-2.6600470946801997</v>
      </c>
      <c r="L47" s="25"/>
      <c r="M47" s="25">
        <v>19777894916</v>
      </c>
      <c r="N47" s="25"/>
      <c r="O47" s="25">
        <v>-7612542033</v>
      </c>
      <c r="P47" s="25"/>
      <c r="Q47" s="25">
        <v>-544861214</v>
      </c>
      <c r="R47" s="25"/>
      <c r="S47" s="25">
        <f t="shared" ref="S47:S69" si="9">M47+O47+Q47</f>
        <v>11620491669</v>
      </c>
      <c r="T47" s="25"/>
      <c r="U47" s="35">
        <f t="shared" si="7"/>
        <v>3.39574689062289</v>
      </c>
    </row>
    <row r="48" spans="1:21" ht="40.9" customHeight="1">
      <c r="A48" s="134" t="s">
        <v>325</v>
      </c>
      <c r="B48" s="28"/>
      <c r="C48" s="25">
        <v>58105189500</v>
      </c>
      <c r="D48" s="25"/>
      <c r="E48" s="25">
        <v>-50763879992</v>
      </c>
      <c r="F48" s="25"/>
      <c r="G48" s="25">
        <v>0</v>
      </c>
      <c r="H48" s="25"/>
      <c r="I48" s="25">
        <f t="shared" si="8"/>
        <v>7341309508</v>
      </c>
      <c r="J48" s="25"/>
      <c r="K48" s="35">
        <f t="shared" si="6"/>
        <v>-4.6334808178598514</v>
      </c>
      <c r="L48" s="25"/>
      <c r="M48" s="25">
        <v>58105189500</v>
      </c>
      <c r="N48" s="25"/>
      <c r="O48" s="25">
        <v>-80388318418</v>
      </c>
      <c r="P48" s="25"/>
      <c r="Q48" s="25">
        <v>0</v>
      </c>
      <c r="R48" s="25"/>
      <c r="S48" s="25">
        <f t="shared" si="9"/>
        <v>-22283128918</v>
      </c>
      <c r="T48" s="25"/>
      <c r="U48" s="35">
        <f t="shared" si="7"/>
        <v>-6.51158900087737</v>
      </c>
    </row>
    <row r="49" spans="1:26" ht="40.9" customHeight="1">
      <c r="A49" s="134" t="s">
        <v>328</v>
      </c>
      <c r="B49" s="28"/>
      <c r="C49" s="25">
        <v>0</v>
      </c>
      <c r="D49" s="25"/>
      <c r="E49" s="25">
        <v>-12384920644</v>
      </c>
      <c r="F49" s="25"/>
      <c r="G49" s="25">
        <v>0</v>
      </c>
      <c r="H49" s="25"/>
      <c r="I49" s="25">
        <f t="shared" si="8"/>
        <v>-12384920644</v>
      </c>
      <c r="J49" s="25"/>
      <c r="K49" s="35">
        <f t="shared" si="6"/>
        <v>7.8167651387203279</v>
      </c>
      <c r="L49" s="25"/>
      <c r="M49" s="25">
        <v>0</v>
      </c>
      <c r="N49" s="25"/>
      <c r="O49" s="25">
        <v>-107655877437</v>
      </c>
      <c r="P49" s="25"/>
      <c r="Q49" s="25">
        <v>0</v>
      </c>
      <c r="R49" s="25"/>
      <c r="S49" s="25">
        <f t="shared" si="9"/>
        <v>-107655877437</v>
      </c>
      <c r="T49" s="25"/>
      <c r="U49" s="35">
        <f t="shared" si="7"/>
        <v>-31.45926364193426</v>
      </c>
    </row>
    <row r="50" spans="1:26" ht="40.9" customHeight="1">
      <c r="A50" s="134" t="s">
        <v>20</v>
      </c>
      <c r="B50" s="28"/>
      <c r="C50" s="25">
        <v>0</v>
      </c>
      <c r="D50" s="25"/>
      <c r="E50" s="25">
        <v>0</v>
      </c>
      <c r="F50" s="25"/>
      <c r="G50" s="25">
        <v>0</v>
      </c>
      <c r="H50" s="25"/>
      <c r="I50" s="25">
        <f t="shared" si="8"/>
        <v>0</v>
      </c>
      <c r="J50" s="25"/>
      <c r="K50" s="35">
        <f t="shared" si="6"/>
        <v>0</v>
      </c>
      <c r="L50" s="25"/>
      <c r="M50" s="25">
        <v>12600000000</v>
      </c>
      <c r="N50" s="25"/>
      <c r="O50" s="25">
        <v>0</v>
      </c>
      <c r="P50" s="25"/>
      <c r="Q50" s="25">
        <v>20929118700</v>
      </c>
      <c r="R50" s="25"/>
      <c r="S50" s="25">
        <f t="shared" si="9"/>
        <v>33529118700</v>
      </c>
      <c r="T50" s="25"/>
      <c r="U50" s="35">
        <f t="shared" si="7"/>
        <v>9.7978987304457732</v>
      </c>
    </row>
    <row r="51" spans="1:26" ht="40.9" customHeight="1">
      <c r="A51" s="134" t="s">
        <v>330</v>
      </c>
      <c r="B51" s="28"/>
      <c r="C51" s="25">
        <v>0</v>
      </c>
      <c r="D51" s="25"/>
      <c r="E51" s="25">
        <v>-23338190400</v>
      </c>
      <c r="F51" s="25"/>
      <c r="G51" s="25">
        <v>0</v>
      </c>
      <c r="H51" s="25"/>
      <c r="I51" s="25">
        <f t="shared" si="8"/>
        <v>-23338190400</v>
      </c>
      <c r="J51" s="25"/>
      <c r="K51" s="35">
        <f t="shared" si="6"/>
        <v>14.729941221538393</v>
      </c>
      <c r="L51" s="25"/>
      <c r="M51" s="25">
        <v>0</v>
      </c>
      <c r="N51" s="25"/>
      <c r="O51" s="25">
        <v>-73386416649</v>
      </c>
      <c r="P51" s="25"/>
      <c r="Q51" s="25">
        <v>0</v>
      </c>
      <c r="R51" s="25"/>
      <c r="S51" s="25">
        <f t="shared" si="9"/>
        <v>-73386416649</v>
      </c>
      <c r="T51" s="25"/>
      <c r="U51" s="35">
        <f t="shared" si="7"/>
        <v>-21.445021712342285</v>
      </c>
    </row>
    <row r="52" spans="1:26" ht="40.9" customHeight="1">
      <c r="A52" s="134" t="s">
        <v>326</v>
      </c>
      <c r="B52" s="28"/>
      <c r="C52" s="25">
        <v>0</v>
      </c>
      <c r="D52" s="25"/>
      <c r="E52" s="25">
        <v>-25762803523</v>
      </c>
      <c r="F52" s="25"/>
      <c r="G52" s="25">
        <v>0</v>
      </c>
      <c r="H52" s="25"/>
      <c r="I52" s="25">
        <f t="shared" si="8"/>
        <v>-25762803523</v>
      </c>
      <c r="J52" s="25"/>
      <c r="K52" s="35">
        <f t="shared" si="6"/>
        <v>16.260240193936895</v>
      </c>
      <c r="L52" s="25"/>
      <c r="M52" s="25">
        <v>0</v>
      </c>
      <c r="N52" s="25"/>
      <c r="O52" s="25">
        <v>-92478708669</v>
      </c>
      <c r="P52" s="25"/>
      <c r="Q52" s="25">
        <v>0</v>
      </c>
      <c r="R52" s="25"/>
      <c r="S52" s="25">
        <f t="shared" si="9"/>
        <v>-92478708669</v>
      </c>
      <c r="T52" s="25"/>
      <c r="U52" s="35">
        <f t="shared" si="7"/>
        <v>-27.024182483545555</v>
      </c>
      <c r="Z52" s="142"/>
    </row>
    <row r="53" spans="1:26" ht="40.9" customHeight="1">
      <c r="A53" s="134" t="s">
        <v>27</v>
      </c>
      <c r="B53" s="28"/>
      <c r="C53" s="25">
        <v>0</v>
      </c>
      <c r="D53" s="25"/>
      <c r="E53" s="25">
        <v>0</v>
      </c>
      <c r="F53" s="25"/>
      <c r="G53" s="25">
        <v>0</v>
      </c>
      <c r="H53" s="25"/>
      <c r="I53" s="25">
        <f t="shared" si="8"/>
        <v>0</v>
      </c>
      <c r="J53" s="25"/>
      <c r="K53" s="35">
        <f t="shared" si="6"/>
        <v>0</v>
      </c>
      <c r="L53" s="25"/>
      <c r="M53" s="25">
        <v>0</v>
      </c>
      <c r="N53" s="25"/>
      <c r="O53" s="25">
        <v>0</v>
      </c>
      <c r="P53" s="25"/>
      <c r="Q53" s="25">
        <v>774577710</v>
      </c>
      <c r="R53" s="25"/>
      <c r="S53" s="25">
        <f t="shared" si="9"/>
        <v>774577710</v>
      </c>
      <c r="T53" s="25"/>
      <c r="U53" s="35">
        <f t="shared" si="7"/>
        <v>0.22634755268531992</v>
      </c>
      <c r="Z53" s="142"/>
    </row>
    <row r="54" spans="1:26" ht="40.9" customHeight="1">
      <c r="A54" s="134" t="s">
        <v>331</v>
      </c>
      <c r="B54" s="28"/>
      <c r="C54" s="25">
        <v>0</v>
      </c>
      <c r="D54" s="25"/>
      <c r="E54" s="25">
        <v>71847778</v>
      </c>
      <c r="F54" s="25"/>
      <c r="G54" s="25">
        <v>0</v>
      </c>
      <c r="H54" s="25"/>
      <c r="I54" s="25">
        <f t="shared" si="8"/>
        <v>71847778</v>
      </c>
      <c r="J54" s="25"/>
      <c r="K54" s="35">
        <f t="shared" si="6"/>
        <v>-4.5346855463058493E-2</v>
      </c>
      <c r="L54" s="25"/>
      <c r="M54" s="25">
        <v>720000000</v>
      </c>
      <c r="N54" s="25"/>
      <c r="O54" s="25">
        <v>-227530831</v>
      </c>
      <c r="P54" s="25"/>
      <c r="Q54" s="25">
        <v>0</v>
      </c>
      <c r="R54" s="25"/>
      <c r="S54" s="25">
        <f t="shared" si="9"/>
        <v>492469169</v>
      </c>
      <c r="T54" s="25"/>
      <c r="U54" s="35">
        <f t="shared" si="7"/>
        <v>0.14390962938518231</v>
      </c>
      <c r="Z54" s="142"/>
    </row>
    <row r="55" spans="1:26" ht="40.9" customHeight="1">
      <c r="A55" s="134" t="s">
        <v>29</v>
      </c>
      <c r="B55" s="28"/>
      <c r="C55" s="25">
        <v>0</v>
      </c>
      <c r="D55" s="25"/>
      <c r="E55" s="25">
        <v>0</v>
      </c>
      <c r="F55" s="25"/>
      <c r="G55" s="25">
        <v>0</v>
      </c>
      <c r="H55" s="25"/>
      <c r="I55" s="25">
        <f t="shared" si="8"/>
        <v>0</v>
      </c>
      <c r="J55" s="25"/>
      <c r="K55" s="35">
        <f t="shared" si="6"/>
        <v>0</v>
      </c>
      <c r="L55" s="25"/>
      <c r="M55" s="25">
        <v>0</v>
      </c>
      <c r="N55" s="25"/>
      <c r="O55" s="25">
        <v>0</v>
      </c>
      <c r="P55" s="25"/>
      <c r="Q55" s="25">
        <v>530477900</v>
      </c>
      <c r="R55" s="25"/>
      <c r="S55" s="25">
        <f t="shared" si="9"/>
        <v>530477900</v>
      </c>
      <c r="T55" s="25"/>
      <c r="U55" s="35">
        <f t="shared" si="7"/>
        <v>0.15501656304910694</v>
      </c>
      <c r="Z55" s="142"/>
    </row>
    <row r="56" spans="1:26" ht="40.9" customHeight="1">
      <c r="A56" s="134" t="s">
        <v>123</v>
      </c>
      <c r="B56" s="28"/>
      <c r="C56" s="25">
        <v>0</v>
      </c>
      <c r="D56" s="25"/>
      <c r="E56" s="25">
        <v>0</v>
      </c>
      <c r="F56" s="25"/>
      <c r="G56" s="25">
        <v>0</v>
      </c>
      <c r="H56" s="25"/>
      <c r="I56" s="25">
        <f t="shared" si="8"/>
        <v>0</v>
      </c>
      <c r="J56" s="25"/>
      <c r="K56" s="35">
        <f t="shared" si="6"/>
        <v>0</v>
      </c>
      <c r="L56" s="25"/>
      <c r="M56" s="25">
        <v>0</v>
      </c>
      <c r="N56" s="25"/>
      <c r="O56" s="25">
        <v>0</v>
      </c>
      <c r="P56" s="25"/>
      <c r="Q56" s="25">
        <v>433755245</v>
      </c>
      <c r="R56" s="25"/>
      <c r="S56" s="25">
        <f t="shared" si="9"/>
        <v>433755245</v>
      </c>
      <c r="T56" s="25"/>
      <c r="U56" s="35">
        <f t="shared" si="7"/>
        <v>0.12675221207975551</v>
      </c>
    </row>
    <row r="57" spans="1:26" ht="40.9" customHeight="1">
      <c r="A57" s="134" t="s">
        <v>69</v>
      </c>
      <c r="B57" s="28"/>
      <c r="C57" s="25">
        <v>0</v>
      </c>
      <c r="D57" s="25"/>
      <c r="E57" s="25">
        <v>0</v>
      </c>
      <c r="F57" s="25"/>
      <c r="G57" s="25">
        <v>0</v>
      </c>
      <c r="H57" s="25"/>
      <c r="I57" s="25">
        <f t="shared" si="8"/>
        <v>0</v>
      </c>
      <c r="J57" s="25"/>
      <c r="K57" s="35">
        <f t="shared" si="6"/>
        <v>0</v>
      </c>
      <c r="L57" s="25"/>
      <c r="M57" s="25">
        <v>0</v>
      </c>
      <c r="N57" s="25"/>
      <c r="O57" s="25">
        <v>0</v>
      </c>
      <c r="P57" s="25"/>
      <c r="Q57" s="25">
        <v>4600620573</v>
      </c>
      <c r="R57" s="25"/>
      <c r="S57" s="25">
        <f t="shared" si="9"/>
        <v>4600620573</v>
      </c>
      <c r="T57" s="25"/>
      <c r="U57" s="35">
        <f t="shared" si="7"/>
        <v>1.3443960419830365</v>
      </c>
    </row>
    <row r="58" spans="1:26" ht="40.9" customHeight="1">
      <c r="A58" s="134" t="s">
        <v>303</v>
      </c>
      <c r="B58" s="28"/>
      <c r="C58" s="25">
        <v>0</v>
      </c>
      <c r="D58" s="25"/>
      <c r="E58" s="25">
        <v>0</v>
      </c>
      <c r="F58" s="25"/>
      <c r="G58" s="25">
        <v>0</v>
      </c>
      <c r="H58" s="25"/>
      <c r="I58" s="25">
        <f t="shared" si="8"/>
        <v>0</v>
      </c>
      <c r="J58" s="25"/>
      <c r="K58" s="35">
        <f t="shared" si="6"/>
        <v>0</v>
      </c>
      <c r="L58" s="25"/>
      <c r="M58" s="25">
        <v>0</v>
      </c>
      <c r="N58" s="25"/>
      <c r="O58" s="25">
        <v>0</v>
      </c>
      <c r="P58" s="25"/>
      <c r="Q58" s="25">
        <v>11698047213</v>
      </c>
      <c r="R58" s="25"/>
      <c r="S58" s="25">
        <f t="shared" si="9"/>
        <v>11698047213</v>
      </c>
      <c r="T58" s="25"/>
      <c r="U58" s="35">
        <f t="shared" si="7"/>
        <v>3.4184102171748236</v>
      </c>
    </row>
    <row r="59" spans="1:26" ht="40.9" customHeight="1">
      <c r="A59" s="134" t="s">
        <v>250</v>
      </c>
      <c r="B59" s="28"/>
      <c r="C59" s="25">
        <v>0</v>
      </c>
      <c r="D59" s="25"/>
      <c r="E59" s="25">
        <v>0</v>
      </c>
      <c r="F59" s="25"/>
      <c r="G59" s="25">
        <v>0</v>
      </c>
      <c r="H59" s="25"/>
      <c r="I59" s="25">
        <f t="shared" si="8"/>
        <v>0</v>
      </c>
      <c r="J59" s="25"/>
      <c r="K59" s="35">
        <f t="shared" si="6"/>
        <v>0</v>
      </c>
      <c r="L59" s="25"/>
      <c r="M59" s="25">
        <v>0</v>
      </c>
      <c r="N59" s="25"/>
      <c r="O59" s="25">
        <v>0</v>
      </c>
      <c r="P59" s="25"/>
      <c r="Q59" s="25">
        <v>10076101061</v>
      </c>
      <c r="R59" s="25"/>
      <c r="S59" s="25">
        <f t="shared" si="9"/>
        <v>10076101061</v>
      </c>
      <c r="T59" s="25"/>
      <c r="U59" s="35">
        <f t="shared" si="7"/>
        <v>2.9444441614093249</v>
      </c>
    </row>
    <row r="60" spans="1:26" ht="40.9" customHeight="1">
      <c r="A60" s="134" t="s">
        <v>304</v>
      </c>
      <c r="B60" s="28"/>
      <c r="C60" s="25">
        <v>0</v>
      </c>
      <c r="D60" s="25"/>
      <c r="E60" s="25">
        <v>0</v>
      </c>
      <c r="F60" s="25"/>
      <c r="G60" s="25">
        <v>0</v>
      </c>
      <c r="H60" s="25"/>
      <c r="I60" s="25">
        <f t="shared" si="8"/>
        <v>0</v>
      </c>
      <c r="J60" s="25"/>
      <c r="K60" s="35">
        <f t="shared" si="6"/>
        <v>0</v>
      </c>
      <c r="L60" s="25"/>
      <c r="M60" s="25">
        <v>0</v>
      </c>
      <c r="N60" s="25"/>
      <c r="O60" s="25">
        <v>0</v>
      </c>
      <c r="P60" s="25"/>
      <c r="Q60" s="25">
        <v>-9949805620</v>
      </c>
      <c r="R60" s="25"/>
      <c r="S60" s="25">
        <f t="shared" si="9"/>
        <v>-9949805620</v>
      </c>
      <c r="T60" s="25"/>
      <c r="U60" s="35">
        <f t="shared" si="7"/>
        <v>-2.9075380335714049</v>
      </c>
    </row>
    <row r="61" spans="1:26" ht="40.9" customHeight="1">
      <c r="A61" s="134" t="s">
        <v>305</v>
      </c>
      <c r="B61" s="28"/>
      <c r="C61" s="25">
        <v>0</v>
      </c>
      <c r="D61" s="25"/>
      <c r="E61" s="25">
        <v>0</v>
      </c>
      <c r="F61" s="25"/>
      <c r="G61" s="25">
        <v>0</v>
      </c>
      <c r="H61" s="25"/>
      <c r="I61" s="25">
        <f t="shared" si="8"/>
        <v>0</v>
      </c>
      <c r="J61" s="25"/>
      <c r="K61" s="35">
        <f t="shared" si="6"/>
        <v>0</v>
      </c>
      <c r="L61" s="25"/>
      <c r="M61" s="25">
        <v>0</v>
      </c>
      <c r="N61" s="25"/>
      <c r="O61" s="25">
        <v>0</v>
      </c>
      <c r="P61" s="25"/>
      <c r="Q61" s="25">
        <v>-5907278581</v>
      </c>
      <c r="R61" s="25"/>
      <c r="S61" s="25">
        <f t="shared" si="9"/>
        <v>-5907278581</v>
      </c>
      <c r="T61" s="25"/>
      <c r="U61" s="35">
        <f t="shared" si="7"/>
        <v>-1.7262284114007869</v>
      </c>
    </row>
    <row r="62" spans="1:26" ht="40.9" customHeight="1">
      <c r="A62" s="134" t="s">
        <v>306</v>
      </c>
      <c r="B62" s="28"/>
      <c r="C62" s="25">
        <v>0</v>
      </c>
      <c r="D62" s="25"/>
      <c r="E62" s="25">
        <v>0</v>
      </c>
      <c r="F62" s="25"/>
      <c r="G62" s="25">
        <v>0</v>
      </c>
      <c r="H62" s="25"/>
      <c r="I62" s="25">
        <f t="shared" si="8"/>
        <v>0</v>
      </c>
      <c r="J62" s="25"/>
      <c r="K62" s="35">
        <f t="shared" si="6"/>
        <v>0</v>
      </c>
      <c r="L62" s="25"/>
      <c r="M62" s="25">
        <v>0</v>
      </c>
      <c r="N62" s="25"/>
      <c r="O62" s="25">
        <v>0</v>
      </c>
      <c r="P62" s="25"/>
      <c r="Q62" s="25">
        <v>4019612923</v>
      </c>
      <c r="R62" s="25"/>
      <c r="S62" s="25">
        <f t="shared" si="9"/>
        <v>4019612923</v>
      </c>
      <c r="T62" s="25"/>
      <c r="U62" s="35">
        <f t="shared" si="7"/>
        <v>1.1746136457545819</v>
      </c>
    </row>
    <row r="63" spans="1:26" ht="40.9" customHeight="1">
      <c r="A63" s="134" t="s">
        <v>307</v>
      </c>
      <c r="B63" s="28"/>
      <c r="C63" s="25">
        <v>0</v>
      </c>
      <c r="D63" s="25"/>
      <c r="E63" s="25">
        <v>0</v>
      </c>
      <c r="F63" s="25"/>
      <c r="G63" s="25">
        <v>0</v>
      </c>
      <c r="H63" s="25"/>
      <c r="I63" s="25">
        <f t="shared" si="8"/>
        <v>0</v>
      </c>
      <c r="J63" s="25"/>
      <c r="K63" s="35">
        <f t="shared" si="6"/>
        <v>0</v>
      </c>
      <c r="L63" s="25"/>
      <c r="M63" s="25">
        <v>0</v>
      </c>
      <c r="N63" s="25"/>
      <c r="O63" s="25">
        <v>0</v>
      </c>
      <c r="P63" s="25"/>
      <c r="Q63" s="25">
        <v>1171713776</v>
      </c>
      <c r="R63" s="25"/>
      <c r="S63" s="25">
        <f t="shared" si="9"/>
        <v>1171713776</v>
      </c>
      <c r="T63" s="25"/>
      <c r="U63" s="35">
        <f t="shared" si="7"/>
        <v>0.34239888680152586</v>
      </c>
    </row>
    <row r="64" spans="1:26" ht="40.9" customHeight="1">
      <c r="A64" s="134" t="s">
        <v>308</v>
      </c>
      <c r="B64" s="28"/>
      <c r="C64" s="25">
        <v>0</v>
      </c>
      <c r="D64" s="25"/>
      <c r="E64" s="25">
        <v>0</v>
      </c>
      <c r="F64" s="25"/>
      <c r="G64" s="25">
        <v>0</v>
      </c>
      <c r="H64" s="25"/>
      <c r="I64" s="25">
        <f t="shared" si="8"/>
        <v>0</v>
      </c>
      <c r="J64" s="25"/>
      <c r="K64" s="35">
        <f t="shared" si="6"/>
        <v>0</v>
      </c>
      <c r="L64" s="25"/>
      <c r="M64" s="25">
        <v>0</v>
      </c>
      <c r="N64" s="25"/>
      <c r="O64" s="25">
        <v>0</v>
      </c>
      <c r="P64" s="25"/>
      <c r="Q64" s="25">
        <v>5578171164</v>
      </c>
      <c r="R64" s="25"/>
      <c r="S64" s="25">
        <f t="shared" si="9"/>
        <v>5578171164</v>
      </c>
      <c r="T64" s="25"/>
      <c r="U64" s="35">
        <f t="shared" si="7"/>
        <v>1.6300564489923448</v>
      </c>
    </row>
    <row r="65" spans="1:21" ht="40.9" customHeight="1">
      <c r="A65" s="134" t="s">
        <v>238</v>
      </c>
      <c r="B65" s="28"/>
      <c r="C65" s="25">
        <v>0</v>
      </c>
      <c r="D65" s="25"/>
      <c r="E65" s="25">
        <v>0</v>
      </c>
      <c r="F65" s="25"/>
      <c r="G65" s="25">
        <v>0</v>
      </c>
      <c r="H65" s="25"/>
      <c r="I65" s="25">
        <f t="shared" si="8"/>
        <v>0</v>
      </c>
      <c r="J65" s="25"/>
      <c r="K65" s="35">
        <f t="shared" si="6"/>
        <v>0</v>
      </c>
      <c r="L65" s="25"/>
      <c r="M65" s="25">
        <v>0</v>
      </c>
      <c r="N65" s="25"/>
      <c r="O65" s="25">
        <v>0</v>
      </c>
      <c r="P65" s="25"/>
      <c r="Q65" s="25">
        <v>-327144794</v>
      </c>
      <c r="R65" s="25"/>
      <c r="S65" s="25">
        <f t="shared" si="9"/>
        <v>-327144794</v>
      </c>
      <c r="T65" s="25"/>
      <c r="U65" s="35">
        <f t="shared" si="7"/>
        <v>-9.5598443564356025E-2</v>
      </c>
    </row>
    <row r="66" spans="1:21" ht="40.9" customHeight="1">
      <c r="A66" s="134" t="s">
        <v>309</v>
      </c>
      <c r="B66" s="28"/>
      <c r="C66" s="25">
        <v>0</v>
      </c>
      <c r="D66" s="25"/>
      <c r="E66" s="25">
        <v>0</v>
      </c>
      <c r="F66" s="25"/>
      <c r="G66" s="25">
        <v>0</v>
      </c>
      <c r="H66" s="25"/>
      <c r="I66" s="25">
        <f t="shared" si="8"/>
        <v>0</v>
      </c>
      <c r="J66" s="25"/>
      <c r="K66" s="35">
        <f t="shared" si="6"/>
        <v>0</v>
      </c>
      <c r="L66" s="25"/>
      <c r="M66" s="25">
        <v>0</v>
      </c>
      <c r="N66" s="25"/>
      <c r="O66" s="25">
        <v>0</v>
      </c>
      <c r="P66" s="25"/>
      <c r="Q66" s="25">
        <v>971945640</v>
      </c>
      <c r="R66" s="25"/>
      <c r="S66" s="25">
        <f t="shared" si="9"/>
        <v>971945640</v>
      </c>
      <c r="T66" s="25"/>
      <c r="U66" s="35">
        <f t="shared" si="7"/>
        <v>0.28402252494093455</v>
      </c>
    </row>
    <row r="67" spans="1:21" ht="40.9" customHeight="1">
      <c r="A67" s="134" t="s">
        <v>310</v>
      </c>
      <c r="B67" s="28"/>
      <c r="C67" s="25">
        <v>0</v>
      </c>
      <c r="D67" s="25"/>
      <c r="E67" s="25">
        <v>0</v>
      </c>
      <c r="F67" s="25"/>
      <c r="G67" s="25">
        <v>0</v>
      </c>
      <c r="H67" s="25"/>
      <c r="I67" s="25">
        <f t="shared" si="8"/>
        <v>0</v>
      </c>
      <c r="J67" s="25"/>
      <c r="K67" s="35">
        <f t="shared" si="6"/>
        <v>0</v>
      </c>
      <c r="L67" s="25"/>
      <c r="M67" s="25">
        <v>0</v>
      </c>
      <c r="N67" s="25"/>
      <c r="O67" s="25">
        <v>0</v>
      </c>
      <c r="P67" s="25"/>
      <c r="Q67" s="25">
        <v>4315958473</v>
      </c>
      <c r="R67" s="25"/>
      <c r="S67" s="25">
        <f t="shared" si="9"/>
        <v>4315958473</v>
      </c>
      <c r="T67" s="25"/>
      <c r="U67" s="35">
        <f t="shared" si="7"/>
        <v>1.2612119161743247</v>
      </c>
    </row>
    <row r="68" spans="1:21" ht="40.9" customHeight="1">
      <c r="A68" s="134" t="s">
        <v>311</v>
      </c>
      <c r="B68" s="28"/>
      <c r="C68" s="25">
        <v>0</v>
      </c>
      <c r="D68" s="25"/>
      <c r="E68" s="25">
        <v>0</v>
      </c>
      <c r="F68" s="25"/>
      <c r="G68" s="25">
        <v>0</v>
      </c>
      <c r="H68" s="25"/>
      <c r="I68" s="25">
        <f t="shared" si="8"/>
        <v>0</v>
      </c>
      <c r="J68" s="25"/>
      <c r="K68" s="35">
        <f t="shared" si="6"/>
        <v>0</v>
      </c>
      <c r="L68" s="25"/>
      <c r="M68" s="25">
        <v>0</v>
      </c>
      <c r="N68" s="25"/>
      <c r="O68" s="25">
        <v>0</v>
      </c>
      <c r="P68" s="25"/>
      <c r="Q68" s="25">
        <v>628514250</v>
      </c>
      <c r="R68" s="25"/>
      <c r="S68" s="25">
        <f t="shared" si="9"/>
        <v>628514250</v>
      </c>
      <c r="T68" s="25"/>
      <c r="U68" s="35">
        <f t="shared" si="7"/>
        <v>0.18366480274180536</v>
      </c>
    </row>
    <row r="69" spans="1:21" ht="40.9" customHeight="1" thickBot="1">
      <c r="A69" s="134" t="s">
        <v>70</v>
      </c>
      <c r="B69" s="28"/>
      <c r="C69" s="26">
        <v>0</v>
      </c>
      <c r="D69" s="25"/>
      <c r="E69" s="26">
        <v>0</v>
      </c>
      <c r="F69" s="25"/>
      <c r="G69" s="26">
        <v>0</v>
      </c>
      <c r="H69" s="25"/>
      <c r="I69" s="26">
        <f t="shared" si="8"/>
        <v>0</v>
      </c>
      <c r="J69" s="25"/>
      <c r="K69" s="107">
        <f t="shared" si="6"/>
        <v>0</v>
      </c>
      <c r="L69" s="25"/>
      <c r="M69" s="26">
        <v>0</v>
      </c>
      <c r="N69" s="25"/>
      <c r="O69" s="26">
        <v>0</v>
      </c>
      <c r="P69" s="25"/>
      <c r="Q69" s="26">
        <v>19351123</v>
      </c>
      <c r="R69" s="25"/>
      <c r="S69" s="26">
        <f t="shared" si="9"/>
        <v>19351123</v>
      </c>
      <c r="T69" s="25"/>
      <c r="U69" s="107">
        <f t="shared" si="7"/>
        <v>5.6547965119763208E-3</v>
      </c>
    </row>
    <row r="70" spans="1:21" ht="40.9" customHeight="1" thickBot="1">
      <c r="A70" s="106" t="s">
        <v>196</v>
      </c>
      <c r="B70" s="108"/>
      <c r="C70" s="33">
        <f>SUM(C45:C69)</f>
        <v>58105189500</v>
      </c>
      <c r="D70" s="32"/>
      <c r="E70" s="33">
        <f>SUM(E45:E69)</f>
        <v>-228037566568</v>
      </c>
      <c r="F70" s="32"/>
      <c r="G70" s="33">
        <f>SUM(G45:G69)</f>
        <v>423596388</v>
      </c>
      <c r="H70" s="32"/>
      <c r="I70" s="33">
        <f>SUM(I45:I69)</f>
        <v>-169508780680</v>
      </c>
      <c r="J70" s="32"/>
      <c r="K70" s="109">
        <f>SUM(K45:K69)</f>
        <v>106.98577452479105</v>
      </c>
      <c r="L70" s="32"/>
      <c r="M70" s="33">
        <f>SUM(M45:M69)</f>
        <v>104515584416</v>
      </c>
      <c r="N70" s="32"/>
      <c r="O70" s="33">
        <f>SUM(O45:O69)</f>
        <v>-998109159126</v>
      </c>
      <c r="P70" s="32"/>
      <c r="Q70" s="33">
        <f>SUM(Q45:Q69)</f>
        <v>540565712761</v>
      </c>
      <c r="R70" s="32"/>
      <c r="S70" s="33">
        <f>SUM(S45:S69)</f>
        <v>-353027861949</v>
      </c>
      <c r="T70" s="32"/>
      <c r="U70" s="109">
        <f>SUM(U45:U69)</f>
        <v>-103.16200886014023</v>
      </c>
    </row>
    <row r="71" spans="1:21" ht="40.9" customHeight="1">
      <c r="A71" s="27"/>
      <c r="B71" s="28"/>
      <c r="C71" s="25"/>
      <c r="D71" s="25"/>
      <c r="E71" s="25"/>
      <c r="F71" s="25"/>
      <c r="G71" s="25"/>
      <c r="H71" s="25"/>
      <c r="I71" s="25"/>
      <c r="J71" s="25"/>
      <c r="K71" s="35"/>
      <c r="L71" s="25"/>
      <c r="M71" s="25"/>
      <c r="N71" s="25"/>
      <c r="O71" s="25"/>
      <c r="P71" s="25"/>
      <c r="Q71" s="25"/>
      <c r="R71" s="25"/>
      <c r="S71" s="25"/>
      <c r="T71" s="25"/>
      <c r="U71" s="35"/>
    </row>
    <row r="72" spans="1:21" ht="40.9" customHeight="1">
      <c r="A72" s="179" t="s">
        <v>0</v>
      </c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</row>
    <row r="73" spans="1:21" ht="40.9" customHeight="1">
      <c r="A73" s="179" t="s">
        <v>82</v>
      </c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</row>
    <row r="74" spans="1:21" ht="40.9" customHeight="1">
      <c r="A74" s="179" t="s">
        <v>379</v>
      </c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</row>
    <row r="75" spans="1:21" ht="40.9" customHeight="1"/>
    <row r="76" spans="1:21" ht="40.9" customHeight="1">
      <c r="A76" s="180" t="s">
        <v>267</v>
      </c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</row>
    <row r="77" spans="1:21" ht="40.9" customHeight="1">
      <c r="C77" s="183" t="s">
        <v>160</v>
      </c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</row>
    <row r="78" spans="1:21" ht="40.9" customHeight="1" thickBot="1">
      <c r="A78" s="100"/>
      <c r="B78" s="100"/>
      <c r="C78" s="178" t="s">
        <v>380</v>
      </c>
      <c r="D78" s="178"/>
      <c r="E78" s="178"/>
      <c r="F78" s="178"/>
      <c r="G78" s="178"/>
      <c r="H78" s="178"/>
      <c r="I78" s="178"/>
      <c r="J78" s="178"/>
      <c r="K78" s="178"/>
      <c r="L78" s="83"/>
      <c r="M78" s="178" t="s">
        <v>381</v>
      </c>
      <c r="N78" s="178"/>
      <c r="O78" s="178"/>
      <c r="P78" s="178"/>
      <c r="Q78" s="178"/>
      <c r="R78" s="178"/>
      <c r="S78" s="178"/>
      <c r="T78" s="178"/>
      <c r="U78" s="178"/>
    </row>
    <row r="79" spans="1:21" ht="40.9" customHeight="1">
      <c r="A79" s="181" t="s">
        <v>192</v>
      </c>
      <c r="B79" s="93"/>
      <c r="C79" s="176" t="s">
        <v>90</v>
      </c>
      <c r="D79" s="77"/>
      <c r="E79" s="176" t="s">
        <v>151</v>
      </c>
      <c r="F79" s="77"/>
      <c r="G79" s="176" t="s">
        <v>152</v>
      </c>
      <c r="H79" s="77"/>
      <c r="I79" s="176" t="s">
        <v>30</v>
      </c>
      <c r="J79" s="176"/>
      <c r="K79" s="176"/>
      <c r="L79" s="77"/>
      <c r="M79" s="176" t="s">
        <v>90</v>
      </c>
      <c r="N79" s="101"/>
      <c r="O79" s="176" t="s">
        <v>151</v>
      </c>
      <c r="P79" s="101"/>
      <c r="Q79" s="176" t="s">
        <v>152</v>
      </c>
      <c r="R79" s="101"/>
      <c r="S79" s="176" t="s">
        <v>30</v>
      </c>
      <c r="T79" s="176"/>
      <c r="U79" s="176"/>
    </row>
    <row r="80" spans="1:21" ht="40.9" customHeight="1" thickBot="1">
      <c r="A80" s="181"/>
      <c r="B80" s="93"/>
      <c r="C80" s="177"/>
      <c r="D80" s="77"/>
      <c r="E80" s="177"/>
      <c r="F80" s="77"/>
      <c r="G80" s="177"/>
      <c r="H80" s="77"/>
      <c r="I80" s="178"/>
      <c r="J80" s="178"/>
      <c r="K80" s="178"/>
      <c r="L80" s="77"/>
      <c r="M80" s="177"/>
      <c r="N80" s="77"/>
      <c r="O80" s="177"/>
      <c r="P80" s="77"/>
      <c r="Q80" s="177"/>
      <c r="R80" s="77"/>
      <c r="S80" s="178"/>
      <c r="T80" s="178"/>
      <c r="U80" s="178"/>
    </row>
    <row r="81" spans="1:21" ht="40.9" customHeight="1" thickBot="1">
      <c r="A81" s="182"/>
      <c r="B81" s="93"/>
      <c r="C81" s="76" t="s">
        <v>193</v>
      </c>
      <c r="D81" s="77"/>
      <c r="E81" s="76" t="s">
        <v>194</v>
      </c>
      <c r="F81" s="77"/>
      <c r="G81" s="76" t="s">
        <v>195</v>
      </c>
      <c r="H81" s="83"/>
      <c r="I81" s="94" t="s">
        <v>79</v>
      </c>
      <c r="J81" s="77"/>
      <c r="K81" s="104" t="s">
        <v>153</v>
      </c>
      <c r="L81" s="77"/>
      <c r="M81" s="76" t="s">
        <v>193</v>
      </c>
      <c r="N81" s="77"/>
      <c r="O81" s="76" t="s">
        <v>194</v>
      </c>
      <c r="P81" s="77"/>
      <c r="Q81" s="76" t="s">
        <v>195</v>
      </c>
      <c r="R81" s="102"/>
      <c r="S81" s="94" t="s">
        <v>79</v>
      </c>
      <c r="T81" s="94"/>
      <c r="U81" s="104" t="s">
        <v>153</v>
      </c>
    </row>
    <row r="82" spans="1:21" ht="40.9" customHeight="1">
      <c r="A82" s="128" t="s">
        <v>197</v>
      </c>
      <c r="B82" s="93"/>
      <c r="C82" s="129">
        <f>C70</f>
        <v>58105189500</v>
      </c>
      <c r="D82" s="129"/>
      <c r="E82" s="129">
        <f>E70</f>
        <v>-228037566568</v>
      </c>
      <c r="F82" s="129"/>
      <c r="G82" s="129">
        <f>G70</f>
        <v>423596388</v>
      </c>
      <c r="H82" s="130"/>
      <c r="I82" s="129">
        <f>I70</f>
        <v>-169508780680</v>
      </c>
      <c r="J82" s="129"/>
      <c r="K82" s="131">
        <f>K70</f>
        <v>106.98577452479105</v>
      </c>
      <c r="L82" s="129"/>
      <c r="M82" s="129">
        <f>M70</f>
        <v>104515584416</v>
      </c>
      <c r="N82" s="129"/>
      <c r="O82" s="129">
        <f>O70</f>
        <v>-998109159126</v>
      </c>
      <c r="P82" s="129"/>
      <c r="Q82" s="129">
        <f>Q70</f>
        <v>540565712761</v>
      </c>
      <c r="R82" s="130"/>
      <c r="S82" s="129">
        <f>S70</f>
        <v>-353027861949</v>
      </c>
      <c r="T82" s="129"/>
      <c r="U82" s="131">
        <f>U70</f>
        <v>-103.16200886014023</v>
      </c>
    </row>
    <row r="83" spans="1:21" ht="40.9" customHeight="1">
      <c r="A83" s="134" t="s">
        <v>261</v>
      </c>
      <c r="B83" s="28"/>
      <c r="C83" s="25">
        <v>0</v>
      </c>
      <c r="D83" s="25"/>
      <c r="E83" s="25">
        <v>0</v>
      </c>
      <c r="F83" s="25"/>
      <c r="G83" s="25">
        <v>0</v>
      </c>
      <c r="H83" s="25"/>
      <c r="I83" s="25">
        <f>C83+E83+G83</f>
        <v>0</v>
      </c>
      <c r="J83" s="25"/>
      <c r="K83" s="35">
        <f t="shared" ref="K83:K103" si="10">I83/$I$302*100</f>
        <v>0</v>
      </c>
      <c r="L83" s="25"/>
      <c r="M83" s="25">
        <v>0</v>
      </c>
      <c r="N83" s="25"/>
      <c r="O83" s="25">
        <v>0</v>
      </c>
      <c r="P83" s="25"/>
      <c r="Q83" s="25">
        <v>1858436</v>
      </c>
      <c r="R83" s="25"/>
      <c r="S83" s="25">
        <f>M83+O83+Q83</f>
        <v>1858436</v>
      </c>
      <c r="T83" s="25"/>
      <c r="U83" s="35">
        <f t="shared" ref="U83:U103" si="11">S83/$S$302*100</f>
        <v>5.430732578430319E-4</v>
      </c>
    </row>
    <row r="84" spans="1:21" ht="40.9" customHeight="1">
      <c r="A84" s="134" t="s">
        <v>259</v>
      </c>
      <c r="B84" s="28"/>
      <c r="C84" s="25">
        <v>0</v>
      </c>
      <c r="D84" s="25"/>
      <c r="E84" s="25">
        <v>0</v>
      </c>
      <c r="F84" s="25"/>
      <c r="G84" s="25">
        <v>0</v>
      </c>
      <c r="H84" s="25"/>
      <c r="I84" s="25">
        <f t="shared" ref="I84:I103" si="12">C84+E84+G84</f>
        <v>0</v>
      </c>
      <c r="J84" s="25"/>
      <c r="K84" s="35">
        <f t="shared" si="10"/>
        <v>0</v>
      </c>
      <c r="L84" s="25"/>
      <c r="M84" s="25">
        <v>0</v>
      </c>
      <c r="N84" s="25"/>
      <c r="O84" s="25">
        <v>0</v>
      </c>
      <c r="P84" s="25"/>
      <c r="Q84" s="25">
        <v>133003</v>
      </c>
      <c r="R84" s="25"/>
      <c r="S84" s="25">
        <f t="shared" ref="S84:S103" si="13">M84+O84+Q84</f>
        <v>133003</v>
      </c>
      <c r="T84" s="25"/>
      <c r="U84" s="35">
        <f t="shared" si="11"/>
        <v>3.8866214662703896E-5</v>
      </c>
    </row>
    <row r="85" spans="1:21" ht="40.9" customHeight="1">
      <c r="A85" s="134" t="s">
        <v>244</v>
      </c>
      <c r="B85" s="28"/>
      <c r="C85" s="25">
        <v>0</v>
      </c>
      <c r="D85" s="25"/>
      <c r="E85" s="25">
        <v>0</v>
      </c>
      <c r="F85" s="25"/>
      <c r="G85" s="25">
        <v>0</v>
      </c>
      <c r="H85" s="25"/>
      <c r="I85" s="25">
        <f t="shared" si="12"/>
        <v>0</v>
      </c>
      <c r="J85" s="25"/>
      <c r="K85" s="35">
        <f t="shared" si="10"/>
        <v>0</v>
      </c>
      <c r="L85" s="25"/>
      <c r="M85" s="25">
        <v>0</v>
      </c>
      <c r="N85" s="25"/>
      <c r="O85" s="25">
        <v>0</v>
      </c>
      <c r="P85" s="25"/>
      <c r="Q85" s="25">
        <v>249008</v>
      </c>
      <c r="R85" s="25"/>
      <c r="S85" s="25">
        <f t="shared" si="13"/>
        <v>249008</v>
      </c>
      <c r="T85" s="25"/>
      <c r="U85" s="35">
        <f t="shared" si="11"/>
        <v>7.2765263796535192E-5</v>
      </c>
    </row>
    <row r="86" spans="1:21" ht="40.9" customHeight="1">
      <c r="A86" s="134" t="s">
        <v>283</v>
      </c>
      <c r="B86" s="28"/>
      <c r="C86" s="25">
        <v>0</v>
      </c>
      <c r="D86" s="25"/>
      <c r="E86" s="25">
        <v>0</v>
      </c>
      <c r="F86" s="25"/>
      <c r="G86" s="25">
        <v>0</v>
      </c>
      <c r="H86" s="25"/>
      <c r="I86" s="25">
        <f t="shared" si="12"/>
        <v>0</v>
      </c>
      <c r="J86" s="25"/>
      <c r="K86" s="35">
        <f t="shared" si="10"/>
        <v>0</v>
      </c>
      <c r="L86" s="25"/>
      <c r="M86" s="25">
        <v>0</v>
      </c>
      <c r="N86" s="25"/>
      <c r="O86" s="25">
        <v>0</v>
      </c>
      <c r="P86" s="25"/>
      <c r="Q86" s="25">
        <v>27936320</v>
      </c>
      <c r="R86" s="25"/>
      <c r="S86" s="25">
        <f t="shared" si="13"/>
        <v>27936320</v>
      </c>
      <c r="T86" s="25"/>
      <c r="U86" s="35">
        <f t="shared" si="11"/>
        <v>8.163567814304851E-3</v>
      </c>
    </row>
    <row r="87" spans="1:21" ht="40.9" customHeight="1">
      <c r="A87" s="134" t="s">
        <v>388</v>
      </c>
      <c r="B87" s="28"/>
      <c r="C87" s="25">
        <v>0</v>
      </c>
      <c r="D87" s="25"/>
      <c r="E87" s="25">
        <v>0</v>
      </c>
      <c r="F87" s="25"/>
      <c r="G87" s="25">
        <v>2349887</v>
      </c>
      <c r="H87" s="25"/>
      <c r="I87" s="25">
        <f t="shared" si="12"/>
        <v>2349887</v>
      </c>
      <c r="J87" s="25"/>
      <c r="K87" s="35">
        <f t="shared" si="10"/>
        <v>-1.4831354442655154E-3</v>
      </c>
      <c r="L87" s="25"/>
      <c r="M87" s="25">
        <v>0</v>
      </c>
      <c r="N87" s="25"/>
      <c r="O87" s="25">
        <v>0</v>
      </c>
      <c r="P87" s="25"/>
      <c r="Q87" s="25">
        <v>2347994</v>
      </c>
      <c r="R87" s="25"/>
      <c r="S87" s="25">
        <f t="shared" si="13"/>
        <v>2347994</v>
      </c>
      <c r="T87" s="25"/>
      <c r="U87" s="35">
        <f t="shared" si="11"/>
        <v>6.8613218371571148E-4</v>
      </c>
    </row>
    <row r="88" spans="1:21" ht="40.9" customHeight="1">
      <c r="A88" s="134" t="s">
        <v>119</v>
      </c>
      <c r="B88" s="28"/>
      <c r="C88" s="25">
        <v>0</v>
      </c>
      <c r="D88" s="25"/>
      <c r="E88" s="25">
        <v>0</v>
      </c>
      <c r="F88" s="25"/>
      <c r="G88" s="25">
        <v>0</v>
      </c>
      <c r="H88" s="25"/>
      <c r="I88" s="25">
        <f t="shared" si="12"/>
        <v>0</v>
      </c>
      <c r="J88" s="25"/>
      <c r="K88" s="35">
        <f t="shared" si="10"/>
        <v>0</v>
      </c>
      <c r="L88" s="25"/>
      <c r="M88" s="25">
        <v>0</v>
      </c>
      <c r="N88" s="25"/>
      <c r="O88" s="25">
        <v>0</v>
      </c>
      <c r="P88" s="25"/>
      <c r="Q88" s="25">
        <v>2413111</v>
      </c>
      <c r="R88" s="25"/>
      <c r="S88" s="25">
        <f t="shared" si="13"/>
        <v>2413111</v>
      </c>
      <c r="T88" s="25"/>
      <c r="U88" s="35">
        <f t="shared" si="11"/>
        <v>7.0516071164509119E-4</v>
      </c>
    </row>
    <row r="89" spans="1:21" ht="40.9" customHeight="1">
      <c r="A89" s="134" t="s">
        <v>284</v>
      </c>
      <c r="B89" s="28"/>
      <c r="C89" s="25">
        <v>0</v>
      </c>
      <c r="D89" s="25"/>
      <c r="E89" s="25">
        <v>-600000</v>
      </c>
      <c r="F89" s="25"/>
      <c r="G89" s="25">
        <v>0</v>
      </c>
      <c r="H89" s="25"/>
      <c r="I89" s="25">
        <f t="shared" si="12"/>
        <v>-600000</v>
      </c>
      <c r="J89" s="25"/>
      <c r="K89" s="35">
        <f t="shared" si="10"/>
        <v>3.7869108878823079E-4</v>
      </c>
      <c r="L89" s="25"/>
      <c r="M89" s="25">
        <v>0</v>
      </c>
      <c r="N89" s="25"/>
      <c r="O89" s="25">
        <v>-4500000</v>
      </c>
      <c r="P89" s="25"/>
      <c r="Q89" s="25">
        <v>0</v>
      </c>
      <c r="R89" s="25"/>
      <c r="S89" s="25">
        <f t="shared" si="13"/>
        <v>-4500000</v>
      </c>
      <c r="T89" s="25"/>
      <c r="U89" s="35">
        <f t="shared" si="11"/>
        <v>-1.3149926391297002E-3</v>
      </c>
    </row>
    <row r="90" spans="1:21" ht="40.9" customHeight="1">
      <c r="A90" s="134" t="s">
        <v>285</v>
      </c>
      <c r="B90" s="28"/>
      <c r="C90" s="25">
        <v>0</v>
      </c>
      <c r="D90" s="25"/>
      <c r="E90" s="25">
        <v>34000000</v>
      </c>
      <c r="F90" s="25"/>
      <c r="G90" s="25">
        <v>0</v>
      </c>
      <c r="H90" s="25"/>
      <c r="I90" s="25">
        <f t="shared" si="12"/>
        <v>34000000</v>
      </c>
      <c r="J90" s="25"/>
      <c r="K90" s="35">
        <f t="shared" si="10"/>
        <v>-2.1459161697999746E-2</v>
      </c>
      <c r="L90" s="25"/>
      <c r="M90" s="25">
        <v>0</v>
      </c>
      <c r="N90" s="25"/>
      <c r="O90" s="25">
        <v>116000000</v>
      </c>
      <c r="P90" s="25"/>
      <c r="Q90" s="25">
        <v>0</v>
      </c>
      <c r="R90" s="25"/>
      <c r="S90" s="25">
        <f t="shared" si="13"/>
        <v>116000000</v>
      </c>
      <c r="T90" s="25"/>
      <c r="U90" s="35">
        <f t="shared" si="11"/>
        <v>3.3897588030898936E-2</v>
      </c>
    </row>
    <row r="91" spans="1:21" ht="40.9" customHeight="1">
      <c r="A91" s="134" t="s">
        <v>319</v>
      </c>
      <c r="B91" s="28"/>
      <c r="C91" s="25">
        <v>0</v>
      </c>
      <c r="D91" s="25"/>
      <c r="E91" s="25">
        <v>0</v>
      </c>
      <c r="F91" s="25"/>
      <c r="G91" s="25">
        <v>0</v>
      </c>
      <c r="H91" s="25"/>
      <c r="I91" s="25">
        <f t="shared" si="12"/>
        <v>0</v>
      </c>
      <c r="J91" s="25"/>
      <c r="K91" s="35">
        <f t="shared" si="10"/>
        <v>0</v>
      </c>
      <c r="L91" s="25"/>
      <c r="M91" s="25">
        <v>0</v>
      </c>
      <c r="N91" s="25"/>
      <c r="O91" s="25">
        <v>0</v>
      </c>
      <c r="P91" s="25"/>
      <c r="Q91" s="25">
        <v>251409000</v>
      </c>
      <c r="R91" s="25"/>
      <c r="S91" s="25">
        <f t="shared" si="13"/>
        <v>251409000</v>
      </c>
      <c r="T91" s="25"/>
      <c r="U91" s="35">
        <f t="shared" si="11"/>
        <v>7.3466885424657513E-2</v>
      </c>
    </row>
    <row r="92" spans="1:21" ht="40.9" customHeight="1">
      <c r="A92" s="134" t="s">
        <v>320</v>
      </c>
      <c r="B92" s="28"/>
      <c r="C92" s="25">
        <v>0</v>
      </c>
      <c r="D92" s="25"/>
      <c r="E92" s="25">
        <v>0</v>
      </c>
      <c r="F92" s="25"/>
      <c r="G92" s="25">
        <v>0</v>
      </c>
      <c r="H92" s="25"/>
      <c r="I92" s="25">
        <f t="shared" si="12"/>
        <v>0</v>
      </c>
      <c r="J92" s="25"/>
      <c r="K92" s="35">
        <f t="shared" si="10"/>
        <v>0</v>
      </c>
      <c r="L92" s="25"/>
      <c r="M92" s="25">
        <v>0</v>
      </c>
      <c r="N92" s="25"/>
      <c r="O92" s="25">
        <v>0</v>
      </c>
      <c r="P92" s="25"/>
      <c r="Q92" s="25">
        <v>202124936</v>
      </c>
      <c r="R92" s="25"/>
      <c r="S92" s="25">
        <f t="shared" si="13"/>
        <v>202124936</v>
      </c>
      <c r="T92" s="25"/>
      <c r="U92" s="35">
        <f t="shared" si="11"/>
        <v>5.9065067338791508E-2</v>
      </c>
    </row>
    <row r="93" spans="1:21" ht="40.9" customHeight="1">
      <c r="A93" s="134" t="s">
        <v>321</v>
      </c>
      <c r="B93" s="28"/>
      <c r="C93" s="25">
        <v>0</v>
      </c>
      <c r="D93" s="25"/>
      <c r="E93" s="25">
        <v>0</v>
      </c>
      <c r="F93" s="25"/>
      <c r="G93" s="25">
        <v>0</v>
      </c>
      <c r="H93" s="25"/>
      <c r="I93" s="25">
        <f t="shared" si="12"/>
        <v>0</v>
      </c>
      <c r="J93" s="25"/>
      <c r="K93" s="35">
        <f t="shared" si="10"/>
        <v>0</v>
      </c>
      <c r="L93" s="25"/>
      <c r="M93" s="25">
        <v>0</v>
      </c>
      <c r="N93" s="25"/>
      <c r="O93" s="25">
        <v>0</v>
      </c>
      <c r="P93" s="25"/>
      <c r="Q93" s="25">
        <v>2441851</v>
      </c>
      <c r="R93" s="25"/>
      <c r="S93" s="25">
        <f t="shared" si="13"/>
        <v>2441851</v>
      </c>
      <c r="T93" s="25"/>
      <c r="U93" s="35">
        <f t="shared" si="11"/>
        <v>7.1355913130033281E-4</v>
      </c>
    </row>
    <row r="94" spans="1:21" ht="40.9" customHeight="1">
      <c r="A94" s="134" t="s">
        <v>286</v>
      </c>
      <c r="B94" s="28"/>
      <c r="C94" s="25">
        <v>0</v>
      </c>
      <c r="D94" s="25"/>
      <c r="E94" s="25">
        <v>0</v>
      </c>
      <c r="F94" s="25"/>
      <c r="G94" s="25">
        <v>0</v>
      </c>
      <c r="H94" s="25"/>
      <c r="I94" s="25">
        <f t="shared" si="12"/>
        <v>0</v>
      </c>
      <c r="J94" s="25"/>
      <c r="K94" s="35">
        <f t="shared" si="10"/>
        <v>0</v>
      </c>
      <c r="L94" s="25"/>
      <c r="M94" s="25">
        <v>0</v>
      </c>
      <c r="N94" s="25"/>
      <c r="O94" s="25">
        <v>0</v>
      </c>
      <c r="P94" s="25"/>
      <c r="Q94" s="25">
        <v>77872760</v>
      </c>
      <c r="R94" s="25"/>
      <c r="S94" s="25">
        <f t="shared" si="13"/>
        <v>77872760</v>
      </c>
      <c r="T94" s="25"/>
      <c r="U94" s="35">
        <f t="shared" si="11"/>
        <v>2.2756023597491945E-2</v>
      </c>
    </row>
    <row r="95" spans="1:21" ht="40.9" customHeight="1">
      <c r="A95" s="134" t="s">
        <v>248</v>
      </c>
      <c r="B95" s="28"/>
      <c r="C95" s="25">
        <v>0</v>
      </c>
      <c r="D95" s="25"/>
      <c r="E95" s="25">
        <v>0</v>
      </c>
      <c r="F95" s="25"/>
      <c r="G95" s="25">
        <v>0</v>
      </c>
      <c r="H95" s="25"/>
      <c r="I95" s="25">
        <f t="shared" si="12"/>
        <v>0</v>
      </c>
      <c r="J95" s="25"/>
      <c r="K95" s="35">
        <f t="shared" si="10"/>
        <v>0</v>
      </c>
      <c r="L95" s="25"/>
      <c r="M95" s="25">
        <v>0</v>
      </c>
      <c r="N95" s="25"/>
      <c r="O95" s="25">
        <v>0</v>
      </c>
      <c r="P95" s="25"/>
      <c r="Q95" s="25">
        <v>81746720</v>
      </c>
      <c r="R95" s="25"/>
      <c r="S95" s="25">
        <f t="shared" si="13"/>
        <v>81746720</v>
      </c>
      <c r="T95" s="25"/>
      <c r="U95" s="35">
        <f t="shared" si="11"/>
        <v>2.3888074460665924E-2</v>
      </c>
    </row>
    <row r="96" spans="1:21" ht="40.9" customHeight="1">
      <c r="A96" s="134" t="s">
        <v>108</v>
      </c>
      <c r="B96" s="28"/>
      <c r="C96" s="25">
        <v>0</v>
      </c>
      <c r="D96" s="25"/>
      <c r="E96" s="25">
        <v>0</v>
      </c>
      <c r="F96" s="25"/>
      <c r="G96" s="25">
        <v>0</v>
      </c>
      <c r="H96" s="25"/>
      <c r="I96" s="25">
        <f t="shared" si="12"/>
        <v>0</v>
      </c>
      <c r="J96" s="25"/>
      <c r="K96" s="35">
        <f t="shared" si="10"/>
        <v>0</v>
      </c>
      <c r="L96" s="25"/>
      <c r="M96" s="25">
        <v>0</v>
      </c>
      <c r="N96" s="25"/>
      <c r="O96" s="25">
        <v>0</v>
      </c>
      <c r="P96" s="25"/>
      <c r="Q96" s="25">
        <v>-41077642</v>
      </c>
      <c r="R96" s="25"/>
      <c r="S96" s="25">
        <f t="shared" si="13"/>
        <v>-41077642</v>
      </c>
      <c r="T96" s="25"/>
      <c r="U96" s="35">
        <f t="shared" si="11"/>
        <v>-1.2003732636178892E-2</v>
      </c>
    </row>
    <row r="97" spans="1:25" ht="40.9" customHeight="1">
      <c r="A97" s="134" t="s">
        <v>287</v>
      </c>
      <c r="B97" s="28"/>
      <c r="C97" s="25">
        <v>0</v>
      </c>
      <c r="D97" s="25"/>
      <c r="E97" s="25">
        <v>0</v>
      </c>
      <c r="F97" s="25"/>
      <c r="G97" s="25">
        <v>0</v>
      </c>
      <c r="H97" s="25"/>
      <c r="I97" s="25">
        <f t="shared" si="12"/>
        <v>0</v>
      </c>
      <c r="J97" s="25"/>
      <c r="K97" s="35">
        <f t="shared" si="10"/>
        <v>0</v>
      </c>
      <c r="L97" s="25"/>
      <c r="M97" s="25">
        <v>0</v>
      </c>
      <c r="N97" s="25"/>
      <c r="O97" s="25">
        <v>0</v>
      </c>
      <c r="P97" s="25"/>
      <c r="Q97" s="25">
        <v>-87948957</v>
      </c>
      <c r="R97" s="25"/>
      <c r="S97" s="25">
        <f t="shared" si="13"/>
        <v>-87948957</v>
      </c>
      <c r="T97" s="25"/>
      <c r="U97" s="35">
        <f t="shared" si="11"/>
        <v>-2.5700495794252116E-2</v>
      </c>
    </row>
    <row r="98" spans="1:25" ht="40.9" customHeight="1">
      <c r="A98" s="134" t="s">
        <v>288</v>
      </c>
      <c r="B98" s="28"/>
      <c r="C98" s="25">
        <v>0</v>
      </c>
      <c r="D98" s="25"/>
      <c r="E98" s="25">
        <v>0</v>
      </c>
      <c r="F98" s="25"/>
      <c r="G98" s="25">
        <v>0</v>
      </c>
      <c r="H98" s="25"/>
      <c r="I98" s="25">
        <f t="shared" si="12"/>
        <v>0</v>
      </c>
      <c r="J98" s="25"/>
      <c r="K98" s="35">
        <f t="shared" si="10"/>
        <v>0</v>
      </c>
      <c r="L98" s="25"/>
      <c r="M98" s="25">
        <v>0</v>
      </c>
      <c r="N98" s="25"/>
      <c r="O98" s="25">
        <v>0</v>
      </c>
      <c r="P98" s="25"/>
      <c r="Q98" s="25">
        <v>365265762</v>
      </c>
      <c r="R98" s="25"/>
      <c r="S98" s="25">
        <f t="shared" si="13"/>
        <v>365265762</v>
      </c>
      <c r="T98" s="25"/>
      <c r="U98" s="35">
        <f t="shared" si="11"/>
        <v>0.10673817519024466</v>
      </c>
    </row>
    <row r="99" spans="1:25" ht="40.9" customHeight="1">
      <c r="A99" s="134" t="s">
        <v>120</v>
      </c>
      <c r="B99" s="28"/>
      <c r="C99" s="25">
        <v>0</v>
      </c>
      <c r="D99" s="25"/>
      <c r="E99" s="25">
        <v>0</v>
      </c>
      <c r="F99" s="25"/>
      <c r="G99" s="25">
        <v>0</v>
      </c>
      <c r="H99" s="25"/>
      <c r="I99" s="25">
        <f t="shared" si="12"/>
        <v>0</v>
      </c>
      <c r="J99" s="25"/>
      <c r="K99" s="35">
        <f t="shared" si="10"/>
        <v>0</v>
      </c>
      <c r="L99" s="25"/>
      <c r="M99" s="25">
        <v>0</v>
      </c>
      <c r="N99" s="25"/>
      <c r="O99" s="25">
        <v>0</v>
      </c>
      <c r="P99" s="25"/>
      <c r="Q99" s="25">
        <v>43933246</v>
      </c>
      <c r="R99" s="25"/>
      <c r="S99" s="25">
        <f t="shared" si="13"/>
        <v>43933246</v>
      </c>
      <c r="T99" s="25"/>
      <c r="U99" s="35">
        <f t="shared" si="11"/>
        <v>1.2838198911794298E-2</v>
      </c>
    </row>
    <row r="100" spans="1:25" ht="40.9" customHeight="1">
      <c r="A100" s="134" t="s">
        <v>260</v>
      </c>
      <c r="B100" s="28"/>
      <c r="C100" s="25">
        <v>0</v>
      </c>
      <c r="D100" s="25"/>
      <c r="E100" s="25">
        <v>0</v>
      </c>
      <c r="F100" s="25"/>
      <c r="G100" s="25">
        <v>0</v>
      </c>
      <c r="H100" s="25"/>
      <c r="I100" s="25">
        <f t="shared" si="12"/>
        <v>0</v>
      </c>
      <c r="J100" s="25"/>
      <c r="K100" s="35">
        <f t="shared" si="10"/>
        <v>0</v>
      </c>
      <c r="L100" s="25"/>
      <c r="M100" s="25">
        <v>0</v>
      </c>
      <c r="N100" s="25"/>
      <c r="O100" s="25">
        <v>0</v>
      </c>
      <c r="P100" s="25"/>
      <c r="Q100" s="25">
        <v>385966802</v>
      </c>
      <c r="R100" s="25"/>
      <c r="S100" s="25">
        <f>M100+O100+Q100</f>
        <v>385966802</v>
      </c>
      <c r="T100" s="25"/>
      <c r="U100" s="35">
        <f t="shared" si="11"/>
        <v>0.11278744523965123</v>
      </c>
    </row>
    <row r="101" spans="1:25" ht="40.9" customHeight="1">
      <c r="A101" s="134" t="s">
        <v>387</v>
      </c>
      <c r="B101" s="28"/>
      <c r="C101" s="25">
        <v>0</v>
      </c>
      <c r="D101" s="25"/>
      <c r="E101" s="25">
        <v>19318000</v>
      </c>
      <c r="F101" s="25"/>
      <c r="G101" s="25">
        <v>0</v>
      </c>
      <c r="H101" s="25"/>
      <c r="I101" s="25">
        <f t="shared" si="12"/>
        <v>19318000</v>
      </c>
      <c r="J101" s="25"/>
      <c r="K101" s="35">
        <f t="shared" si="10"/>
        <v>-1.2192590755351737E-2</v>
      </c>
      <c r="L101" s="25"/>
      <c r="M101" s="25">
        <v>0</v>
      </c>
      <c r="N101" s="25"/>
      <c r="O101" s="25">
        <v>84711000</v>
      </c>
      <c r="P101" s="25"/>
      <c r="Q101" s="25">
        <v>0</v>
      </c>
      <c r="R101" s="25"/>
      <c r="S101" s="25">
        <f t="shared" si="13"/>
        <v>84711000</v>
      </c>
      <c r="T101" s="25"/>
      <c r="U101" s="35">
        <f t="shared" si="11"/>
        <v>2.4754298100736899E-2</v>
      </c>
    </row>
    <row r="102" spans="1:25" ht="40.9" customHeight="1">
      <c r="A102" s="134" t="s">
        <v>289</v>
      </c>
      <c r="B102" s="28"/>
      <c r="C102" s="25">
        <v>0</v>
      </c>
      <c r="D102" s="25"/>
      <c r="E102" s="25">
        <v>0</v>
      </c>
      <c r="F102" s="25"/>
      <c r="G102" s="25">
        <v>0</v>
      </c>
      <c r="H102" s="25"/>
      <c r="I102" s="25">
        <f t="shared" si="12"/>
        <v>0</v>
      </c>
      <c r="J102" s="25"/>
      <c r="K102" s="35">
        <f t="shared" si="10"/>
        <v>0</v>
      </c>
      <c r="L102" s="25"/>
      <c r="M102" s="25">
        <v>0</v>
      </c>
      <c r="N102" s="25"/>
      <c r="O102" s="25">
        <v>0</v>
      </c>
      <c r="P102" s="25"/>
      <c r="Q102" s="25">
        <v>-390381545</v>
      </c>
      <c r="R102" s="25"/>
      <c r="S102" s="25">
        <f t="shared" si="13"/>
        <v>-390381545</v>
      </c>
      <c r="T102" s="25"/>
      <c r="U102" s="35">
        <f t="shared" si="11"/>
        <v>-0.11407752402823995</v>
      </c>
    </row>
    <row r="103" spans="1:25" ht="40.9" customHeight="1" thickBot="1">
      <c r="A103" s="134" t="s">
        <v>100</v>
      </c>
      <c r="B103" s="28"/>
      <c r="C103" s="26">
        <v>0</v>
      </c>
      <c r="D103" s="25"/>
      <c r="E103" s="26">
        <v>0</v>
      </c>
      <c r="F103" s="25"/>
      <c r="G103" s="26">
        <v>0</v>
      </c>
      <c r="H103" s="25"/>
      <c r="I103" s="26">
        <f t="shared" si="12"/>
        <v>0</v>
      </c>
      <c r="J103" s="25"/>
      <c r="K103" s="107">
        <f t="shared" si="10"/>
        <v>0</v>
      </c>
      <c r="L103" s="25"/>
      <c r="M103" s="26">
        <v>0</v>
      </c>
      <c r="N103" s="25"/>
      <c r="O103" s="26">
        <v>0</v>
      </c>
      <c r="P103" s="25"/>
      <c r="Q103" s="26">
        <v>25859732</v>
      </c>
      <c r="R103" s="25"/>
      <c r="S103" s="26">
        <f t="shared" si="13"/>
        <v>25859732</v>
      </c>
      <c r="T103" s="25"/>
      <c r="U103" s="107">
        <f t="shared" si="11"/>
        <v>7.5567460510815032E-3</v>
      </c>
    </row>
    <row r="104" spans="1:25" ht="40.9" customHeight="1" thickBot="1">
      <c r="A104" s="106" t="s">
        <v>196</v>
      </c>
      <c r="B104" s="108"/>
      <c r="C104" s="33">
        <f>SUM(C82:C103)</f>
        <v>58105189500</v>
      </c>
      <c r="D104" s="32"/>
      <c r="E104" s="33">
        <f>SUM(E82:E103)</f>
        <v>-227984848568</v>
      </c>
      <c r="F104" s="32"/>
      <c r="G104" s="33">
        <f>SUM(G82:G103)</f>
        <v>425946275</v>
      </c>
      <c r="H104" s="32"/>
      <c r="I104" s="33">
        <f>SUM(I82:I103)</f>
        <v>-169453712793</v>
      </c>
      <c r="J104" s="32"/>
      <c r="K104" s="109">
        <f>SUM(K82:K103)</f>
        <v>106.95101832798223</v>
      </c>
      <c r="L104" s="32"/>
      <c r="M104" s="33">
        <f>SUM(M82:M103)</f>
        <v>104515584416</v>
      </c>
      <c r="N104" s="32"/>
      <c r="O104" s="33">
        <f>SUM(O82:O103)</f>
        <v>-997912948126</v>
      </c>
      <c r="P104" s="32"/>
      <c r="Q104" s="33">
        <f>SUM(Q82:Q103)</f>
        <v>541517863298</v>
      </c>
      <c r="R104" s="32"/>
      <c r="S104" s="33">
        <f>SUM(S82:S103)</f>
        <v>-351879500412</v>
      </c>
      <c r="T104" s="32"/>
      <c r="U104" s="109">
        <f>SUM(U82:U103)</f>
        <v>-102.82643397831475</v>
      </c>
      <c r="Y104" s="78">
        <f>E89+E90+E126+E128+E133+E152+E161+E162+E163+E165+E181+E182+E187</f>
        <v>10098681178</v>
      </c>
    </row>
    <row r="105" spans="1:25" ht="40.9" customHeight="1">
      <c r="A105" s="27"/>
      <c r="B105" s="28"/>
      <c r="C105" s="25"/>
      <c r="D105" s="25"/>
      <c r="E105" s="25"/>
      <c r="F105" s="25"/>
      <c r="G105" s="25"/>
      <c r="H105" s="25"/>
      <c r="I105" s="25"/>
      <c r="J105" s="25"/>
      <c r="K105" s="35"/>
      <c r="L105" s="25"/>
      <c r="M105" s="25"/>
      <c r="N105" s="25"/>
      <c r="O105" s="25"/>
      <c r="P105" s="25"/>
      <c r="Q105" s="25"/>
      <c r="R105" s="25"/>
      <c r="S105" s="25"/>
      <c r="T105" s="25"/>
      <c r="U105" s="35"/>
      <c r="Y105" s="78">
        <v>13964364178</v>
      </c>
    </row>
    <row r="106" spans="1:25" ht="40.9" customHeight="1">
      <c r="A106" s="179" t="s">
        <v>0</v>
      </c>
      <c r="B106" s="179"/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Y106" s="78">
        <f>Y105-Y104</f>
        <v>3865683000</v>
      </c>
    </row>
    <row r="107" spans="1:25" ht="40.9" customHeight="1">
      <c r="A107" s="179" t="s">
        <v>82</v>
      </c>
      <c r="B107" s="179"/>
      <c r="C107" s="179"/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</row>
    <row r="108" spans="1:25" ht="40.9" customHeight="1">
      <c r="A108" s="179" t="s">
        <v>379</v>
      </c>
      <c r="B108" s="179"/>
      <c r="C108" s="179"/>
      <c r="D108" s="179"/>
      <c r="E108" s="179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</row>
    <row r="109" spans="1:25" ht="40.9" customHeight="1"/>
    <row r="110" spans="1:25" ht="40.9" customHeight="1">
      <c r="A110" s="180" t="s">
        <v>267</v>
      </c>
      <c r="B110" s="180"/>
      <c r="C110" s="180"/>
      <c r="D110" s="180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  <c r="R110" s="180"/>
      <c r="S110" s="180"/>
      <c r="T110" s="180"/>
      <c r="U110" s="180"/>
    </row>
    <row r="111" spans="1:25" ht="40.9" customHeight="1">
      <c r="C111" s="183" t="s">
        <v>160</v>
      </c>
      <c r="D111" s="183"/>
      <c r="E111" s="183"/>
      <c r="F111" s="183"/>
      <c r="G111" s="183"/>
      <c r="H111" s="183"/>
      <c r="I111" s="183"/>
      <c r="J111" s="183"/>
      <c r="K111" s="183"/>
      <c r="L111" s="183"/>
      <c r="M111" s="183"/>
      <c r="N111" s="183"/>
      <c r="O111" s="183"/>
      <c r="P111" s="183"/>
      <c r="Q111" s="183"/>
      <c r="R111" s="183"/>
      <c r="S111" s="183"/>
      <c r="T111" s="183"/>
      <c r="U111" s="183"/>
    </row>
    <row r="112" spans="1:25" ht="40.9" customHeight="1" thickBot="1">
      <c r="A112" s="100"/>
      <c r="B112" s="100"/>
      <c r="C112" s="178" t="s">
        <v>380</v>
      </c>
      <c r="D112" s="178"/>
      <c r="E112" s="178"/>
      <c r="F112" s="178"/>
      <c r="G112" s="178"/>
      <c r="H112" s="178"/>
      <c r="I112" s="178"/>
      <c r="J112" s="178"/>
      <c r="K112" s="178"/>
      <c r="L112" s="83"/>
      <c r="M112" s="178" t="s">
        <v>381</v>
      </c>
      <c r="N112" s="178"/>
      <c r="O112" s="178"/>
      <c r="P112" s="178"/>
      <c r="Q112" s="178"/>
      <c r="R112" s="178"/>
      <c r="S112" s="178"/>
      <c r="T112" s="178"/>
      <c r="U112" s="178"/>
    </row>
    <row r="113" spans="1:21" ht="40.9" customHeight="1">
      <c r="A113" s="181" t="s">
        <v>192</v>
      </c>
      <c r="B113" s="93"/>
      <c r="C113" s="176" t="s">
        <v>90</v>
      </c>
      <c r="D113" s="77"/>
      <c r="E113" s="176" t="s">
        <v>151</v>
      </c>
      <c r="F113" s="77"/>
      <c r="G113" s="176" t="s">
        <v>152</v>
      </c>
      <c r="H113" s="77"/>
      <c r="I113" s="176" t="s">
        <v>30</v>
      </c>
      <c r="J113" s="176"/>
      <c r="K113" s="176"/>
      <c r="L113" s="77"/>
      <c r="M113" s="176" t="s">
        <v>90</v>
      </c>
      <c r="N113" s="101"/>
      <c r="O113" s="176" t="s">
        <v>151</v>
      </c>
      <c r="P113" s="101"/>
      <c r="Q113" s="176" t="s">
        <v>152</v>
      </c>
      <c r="R113" s="101"/>
      <c r="S113" s="176" t="s">
        <v>30</v>
      </c>
      <c r="T113" s="176"/>
      <c r="U113" s="176"/>
    </row>
    <row r="114" spans="1:21" ht="40.9" customHeight="1" thickBot="1">
      <c r="A114" s="181"/>
      <c r="B114" s="93"/>
      <c r="C114" s="177"/>
      <c r="D114" s="77"/>
      <c r="E114" s="177"/>
      <c r="F114" s="77"/>
      <c r="G114" s="177"/>
      <c r="H114" s="77"/>
      <c r="I114" s="178"/>
      <c r="J114" s="178"/>
      <c r="K114" s="178"/>
      <c r="L114" s="77"/>
      <c r="M114" s="177"/>
      <c r="N114" s="77"/>
      <c r="O114" s="177"/>
      <c r="P114" s="77"/>
      <c r="Q114" s="177"/>
      <c r="R114" s="77"/>
      <c r="S114" s="178"/>
      <c r="T114" s="178"/>
      <c r="U114" s="178"/>
    </row>
    <row r="115" spans="1:21" ht="40.9" customHeight="1" thickBot="1">
      <c r="A115" s="182"/>
      <c r="B115" s="93"/>
      <c r="C115" s="76" t="s">
        <v>193</v>
      </c>
      <c r="D115" s="77"/>
      <c r="E115" s="76" t="s">
        <v>194</v>
      </c>
      <c r="F115" s="77"/>
      <c r="G115" s="76" t="s">
        <v>195</v>
      </c>
      <c r="H115" s="83"/>
      <c r="I115" s="94" t="s">
        <v>79</v>
      </c>
      <c r="J115" s="77"/>
      <c r="K115" s="104" t="s">
        <v>153</v>
      </c>
      <c r="L115" s="77"/>
      <c r="M115" s="76" t="s">
        <v>193</v>
      </c>
      <c r="N115" s="77"/>
      <c r="O115" s="76" t="s">
        <v>194</v>
      </c>
      <c r="P115" s="77"/>
      <c r="Q115" s="76" t="s">
        <v>195</v>
      </c>
      <c r="R115" s="102"/>
      <c r="S115" s="94" t="s">
        <v>79</v>
      </c>
      <c r="T115" s="94"/>
      <c r="U115" s="104" t="s">
        <v>153</v>
      </c>
    </row>
    <row r="116" spans="1:21" ht="40.9" customHeight="1">
      <c r="A116" s="128" t="s">
        <v>197</v>
      </c>
      <c r="B116" s="93"/>
      <c r="C116" s="129">
        <f>C104</f>
        <v>58105189500</v>
      </c>
      <c r="D116" s="129"/>
      <c r="E116" s="129">
        <f>E104</f>
        <v>-227984848568</v>
      </c>
      <c r="F116" s="129"/>
      <c r="G116" s="129">
        <f>G104</f>
        <v>425946275</v>
      </c>
      <c r="H116" s="130"/>
      <c r="I116" s="129">
        <f>I104</f>
        <v>-169453712793</v>
      </c>
      <c r="J116" s="129"/>
      <c r="K116" s="131">
        <f>K104</f>
        <v>106.95101832798223</v>
      </c>
      <c r="L116" s="129"/>
      <c r="M116" s="129">
        <f>M104</f>
        <v>104515584416</v>
      </c>
      <c r="N116" s="129"/>
      <c r="O116" s="129">
        <f>O104</f>
        <v>-997912948126</v>
      </c>
      <c r="P116" s="129"/>
      <c r="Q116" s="129">
        <f>Q104</f>
        <v>541517863298</v>
      </c>
      <c r="R116" s="130"/>
      <c r="S116" s="129">
        <f>S104</f>
        <v>-351879500412</v>
      </c>
      <c r="T116" s="129"/>
      <c r="U116" s="131">
        <f>U104</f>
        <v>-102.82643397831475</v>
      </c>
    </row>
    <row r="117" spans="1:21" ht="40.9" customHeight="1">
      <c r="A117" s="134" t="s">
        <v>258</v>
      </c>
      <c r="B117" s="28"/>
      <c r="C117" s="25">
        <v>0</v>
      </c>
      <c r="D117" s="25"/>
      <c r="E117" s="25">
        <v>0</v>
      </c>
      <c r="F117" s="25"/>
      <c r="G117" s="25">
        <v>0</v>
      </c>
      <c r="H117" s="25"/>
      <c r="I117" s="25">
        <f>C117+E117+G117</f>
        <v>0</v>
      </c>
      <c r="J117" s="25"/>
      <c r="K117" s="35">
        <f t="shared" ref="K117:K134" si="14">I117/$I$302*100</f>
        <v>0</v>
      </c>
      <c r="L117" s="25"/>
      <c r="M117" s="25">
        <v>0</v>
      </c>
      <c r="N117" s="25"/>
      <c r="O117" s="25">
        <v>0</v>
      </c>
      <c r="P117" s="25"/>
      <c r="Q117" s="25">
        <v>113773675</v>
      </c>
      <c r="R117" s="25"/>
      <c r="S117" s="25">
        <f>M117+O117+Q117</f>
        <v>113773675</v>
      </c>
      <c r="T117" s="25"/>
      <c r="U117" s="35">
        <f t="shared" ref="U117:U134" si="15">S117/$S$302*100</f>
        <v>3.3247010033718848E-2</v>
      </c>
    </row>
    <row r="118" spans="1:21" ht="40.9" customHeight="1">
      <c r="A118" s="134" t="s">
        <v>140</v>
      </c>
      <c r="B118" s="28"/>
      <c r="C118" s="25">
        <v>0</v>
      </c>
      <c r="D118" s="25"/>
      <c r="E118" s="25">
        <v>0</v>
      </c>
      <c r="F118" s="25"/>
      <c r="G118" s="25">
        <v>0</v>
      </c>
      <c r="H118" s="25"/>
      <c r="I118" s="25">
        <f t="shared" ref="I118:I134" si="16">C118+E118+G118</f>
        <v>0</v>
      </c>
      <c r="J118" s="25"/>
      <c r="K118" s="35">
        <f t="shared" si="14"/>
        <v>0</v>
      </c>
      <c r="L118" s="25"/>
      <c r="M118" s="25">
        <v>0</v>
      </c>
      <c r="N118" s="25"/>
      <c r="O118" s="25">
        <v>0</v>
      </c>
      <c r="P118" s="25"/>
      <c r="Q118" s="25">
        <v>-25391403</v>
      </c>
      <c r="R118" s="25"/>
      <c r="S118" s="25">
        <f t="shared" ref="S118:S134" si="17">M118+O118+Q118</f>
        <v>-25391403</v>
      </c>
      <c r="T118" s="25"/>
      <c r="U118" s="35">
        <f t="shared" si="15"/>
        <v>-7.4198906760390643E-3</v>
      </c>
    </row>
    <row r="119" spans="1:21" ht="40.9" customHeight="1">
      <c r="A119" s="134" t="s">
        <v>386</v>
      </c>
      <c r="B119" s="28"/>
      <c r="C119" s="25">
        <v>0</v>
      </c>
      <c r="D119" s="25"/>
      <c r="E119" s="25">
        <v>23345000</v>
      </c>
      <c r="F119" s="25"/>
      <c r="G119" s="25">
        <v>0</v>
      </c>
      <c r="H119" s="25"/>
      <c r="I119" s="25">
        <f t="shared" si="16"/>
        <v>23345000</v>
      </c>
      <c r="J119" s="25"/>
      <c r="K119" s="35">
        <f t="shared" si="14"/>
        <v>-1.4734239112935412E-2</v>
      </c>
      <c r="L119" s="25"/>
      <c r="M119" s="25">
        <v>0</v>
      </c>
      <c r="N119" s="25"/>
      <c r="O119" s="25">
        <v>103530000</v>
      </c>
      <c r="P119" s="25"/>
      <c r="Q119" s="25">
        <v>0</v>
      </c>
      <c r="R119" s="25"/>
      <c r="S119" s="25">
        <f t="shared" si="17"/>
        <v>103530000</v>
      </c>
      <c r="T119" s="25"/>
      <c r="U119" s="35">
        <f t="shared" si="15"/>
        <v>3.0253597317577301E-2</v>
      </c>
    </row>
    <row r="120" spans="1:21" ht="40.9" customHeight="1">
      <c r="A120" s="134" t="s">
        <v>290</v>
      </c>
      <c r="B120" s="28"/>
      <c r="C120" s="25">
        <v>0</v>
      </c>
      <c r="D120" s="25"/>
      <c r="E120" s="25">
        <v>0</v>
      </c>
      <c r="F120" s="25"/>
      <c r="G120" s="25">
        <v>0</v>
      </c>
      <c r="H120" s="25"/>
      <c r="I120" s="25">
        <f t="shared" si="16"/>
        <v>0</v>
      </c>
      <c r="J120" s="25"/>
      <c r="K120" s="35">
        <f t="shared" si="14"/>
        <v>0</v>
      </c>
      <c r="L120" s="25"/>
      <c r="M120" s="25">
        <v>0</v>
      </c>
      <c r="N120" s="25"/>
      <c r="O120" s="25">
        <v>0</v>
      </c>
      <c r="P120" s="25"/>
      <c r="Q120" s="25">
        <v>204593916</v>
      </c>
      <c r="R120" s="25"/>
      <c r="S120" s="25">
        <f t="shared" si="17"/>
        <v>204593916</v>
      </c>
      <c r="T120" s="25"/>
      <c r="U120" s="35">
        <f t="shared" si="15"/>
        <v>5.9786554122382263E-2</v>
      </c>
    </row>
    <row r="121" spans="1:21" ht="40.9" customHeight="1">
      <c r="A121" s="134" t="s">
        <v>249</v>
      </c>
      <c r="B121" s="28"/>
      <c r="C121" s="25">
        <v>0</v>
      </c>
      <c r="D121" s="25"/>
      <c r="E121" s="25">
        <v>0</v>
      </c>
      <c r="F121" s="25"/>
      <c r="G121" s="25">
        <v>0</v>
      </c>
      <c r="H121" s="25"/>
      <c r="I121" s="25">
        <f t="shared" si="16"/>
        <v>0</v>
      </c>
      <c r="J121" s="25"/>
      <c r="K121" s="35">
        <f t="shared" si="14"/>
        <v>0</v>
      </c>
      <c r="L121" s="25"/>
      <c r="M121" s="25">
        <v>0</v>
      </c>
      <c r="N121" s="25"/>
      <c r="O121" s="25">
        <v>0</v>
      </c>
      <c r="P121" s="25"/>
      <c r="Q121" s="25">
        <v>3590598413</v>
      </c>
      <c r="R121" s="25"/>
      <c r="S121" s="25">
        <f t="shared" si="17"/>
        <v>3590598413</v>
      </c>
      <c r="T121" s="25"/>
      <c r="U121" s="35">
        <f t="shared" si="15"/>
        <v>1.0492467740368407</v>
      </c>
    </row>
    <row r="122" spans="1:21" ht="40.9" customHeight="1">
      <c r="A122" s="134" t="s">
        <v>113</v>
      </c>
      <c r="B122" s="28"/>
      <c r="C122" s="25">
        <v>0</v>
      </c>
      <c r="D122" s="25"/>
      <c r="E122" s="25">
        <v>0</v>
      </c>
      <c r="F122" s="25"/>
      <c r="G122" s="25">
        <v>0</v>
      </c>
      <c r="H122" s="25"/>
      <c r="I122" s="25">
        <f t="shared" si="16"/>
        <v>0</v>
      </c>
      <c r="J122" s="25"/>
      <c r="K122" s="35">
        <f t="shared" si="14"/>
        <v>0</v>
      </c>
      <c r="L122" s="25"/>
      <c r="M122" s="25">
        <v>0</v>
      </c>
      <c r="N122" s="25"/>
      <c r="O122" s="25">
        <v>0</v>
      </c>
      <c r="P122" s="25"/>
      <c r="Q122" s="25">
        <v>-791791355</v>
      </c>
      <c r="R122" s="25"/>
      <c r="S122" s="25">
        <f t="shared" si="17"/>
        <v>-791791355</v>
      </c>
      <c r="T122" s="25"/>
      <c r="U122" s="35">
        <f t="shared" si="15"/>
        <v>-0.23137773412256255</v>
      </c>
    </row>
    <row r="123" spans="1:21" ht="40.9" customHeight="1">
      <c r="A123" s="134" t="s">
        <v>262</v>
      </c>
      <c r="B123" s="28"/>
      <c r="C123" s="25">
        <v>0</v>
      </c>
      <c r="D123" s="25"/>
      <c r="E123" s="25">
        <v>0</v>
      </c>
      <c r="F123" s="25"/>
      <c r="G123" s="25">
        <v>0</v>
      </c>
      <c r="H123" s="25"/>
      <c r="I123" s="25">
        <f t="shared" si="16"/>
        <v>0</v>
      </c>
      <c r="J123" s="25"/>
      <c r="K123" s="35">
        <f t="shared" si="14"/>
        <v>0</v>
      </c>
      <c r="L123" s="25"/>
      <c r="M123" s="25">
        <v>0</v>
      </c>
      <c r="N123" s="25"/>
      <c r="O123" s="25">
        <v>0</v>
      </c>
      <c r="P123" s="25"/>
      <c r="Q123" s="25">
        <v>1408650685</v>
      </c>
      <c r="R123" s="25"/>
      <c r="S123" s="25">
        <f t="shared" si="17"/>
        <v>1408650685</v>
      </c>
      <c r="T123" s="25"/>
      <c r="U123" s="35">
        <f t="shared" si="15"/>
        <v>0.41163672930666889</v>
      </c>
    </row>
    <row r="124" spans="1:21" ht="40.9" customHeight="1">
      <c r="A124" s="134" t="s">
        <v>385</v>
      </c>
      <c r="B124" s="28"/>
      <c r="C124" s="25">
        <v>0</v>
      </c>
      <c r="D124" s="25"/>
      <c r="E124" s="25">
        <v>102640000</v>
      </c>
      <c r="F124" s="25"/>
      <c r="G124" s="25">
        <v>0</v>
      </c>
      <c r="H124" s="25"/>
      <c r="I124" s="25">
        <f t="shared" si="16"/>
        <v>102640000</v>
      </c>
      <c r="J124" s="25"/>
      <c r="K124" s="35">
        <f t="shared" si="14"/>
        <v>-6.4781422255373353E-2</v>
      </c>
      <c r="L124" s="25"/>
      <c r="M124" s="25">
        <v>0</v>
      </c>
      <c r="N124" s="25"/>
      <c r="O124" s="25">
        <v>351542000</v>
      </c>
      <c r="P124" s="25"/>
      <c r="Q124" s="25">
        <v>0</v>
      </c>
      <c r="R124" s="25"/>
      <c r="S124" s="25">
        <f t="shared" si="17"/>
        <v>351542000</v>
      </c>
      <c r="T124" s="25"/>
      <c r="U124" s="35">
        <f t="shared" si="15"/>
        <v>0.10272780940998513</v>
      </c>
    </row>
    <row r="125" spans="1:21" ht="40.9" customHeight="1">
      <c r="A125" s="134" t="s">
        <v>124</v>
      </c>
      <c r="B125" s="28"/>
      <c r="C125" s="25">
        <v>0</v>
      </c>
      <c r="D125" s="25"/>
      <c r="E125" s="25">
        <v>0</v>
      </c>
      <c r="F125" s="25"/>
      <c r="G125" s="25">
        <v>0</v>
      </c>
      <c r="H125" s="25"/>
      <c r="I125" s="25">
        <f t="shared" si="16"/>
        <v>0</v>
      </c>
      <c r="J125" s="25"/>
      <c r="K125" s="35">
        <f t="shared" si="14"/>
        <v>0</v>
      </c>
      <c r="L125" s="25"/>
      <c r="M125" s="25">
        <v>0</v>
      </c>
      <c r="N125" s="25"/>
      <c r="O125" s="25">
        <v>0</v>
      </c>
      <c r="P125" s="25"/>
      <c r="Q125" s="25">
        <v>766093587</v>
      </c>
      <c r="R125" s="25"/>
      <c r="S125" s="25">
        <f t="shared" si="17"/>
        <v>766093587</v>
      </c>
      <c r="T125" s="25"/>
      <c r="U125" s="35">
        <f t="shared" si="15"/>
        <v>0.22386831728654857</v>
      </c>
    </row>
    <row r="126" spans="1:21" ht="40.9" customHeight="1">
      <c r="A126" s="134" t="s">
        <v>291</v>
      </c>
      <c r="B126" s="28"/>
      <c r="C126" s="25">
        <v>0</v>
      </c>
      <c r="D126" s="25"/>
      <c r="E126" s="25">
        <v>-10786822</v>
      </c>
      <c r="F126" s="25"/>
      <c r="G126" s="25">
        <v>0</v>
      </c>
      <c r="H126" s="25"/>
      <c r="I126" s="25">
        <f t="shared" si="16"/>
        <v>-10786822</v>
      </c>
      <c r="J126" s="25"/>
      <c r="K126" s="35">
        <f t="shared" si="14"/>
        <v>6.8081222795747347E-3</v>
      </c>
      <c r="L126" s="25"/>
      <c r="M126" s="25">
        <v>0</v>
      </c>
      <c r="N126" s="25"/>
      <c r="O126" s="25">
        <v>-10819528</v>
      </c>
      <c r="P126" s="25"/>
      <c r="Q126" s="25">
        <v>444303904</v>
      </c>
      <c r="R126" s="25"/>
      <c r="S126" s="25">
        <f t="shared" si="17"/>
        <v>433484376</v>
      </c>
      <c r="T126" s="25"/>
      <c r="U126" s="35">
        <f t="shared" si="15"/>
        <v>0.12667305858171807</v>
      </c>
    </row>
    <row r="127" spans="1:21" ht="40.9" customHeight="1">
      <c r="A127" s="134" t="s">
        <v>292</v>
      </c>
      <c r="B127" s="28"/>
      <c r="C127" s="25">
        <v>0</v>
      </c>
      <c r="D127" s="25"/>
      <c r="E127" s="25">
        <v>0</v>
      </c>
      <c r="F127" s="25"/>
      <c r="G127" s="25">
        <v>0</v>
      </c>
      <c r="H127" s="25"/>
      <c r="I127" s="25">
        <f t="shared" si="16"/>
        <v>0</v>
      </c>
      <c r="J127" s="25"/>
      <c r="K127" s="35">
        <f t="shared" si="14"/>
        <v>0</v>
      </c>
      <c r="L127" s="25"/>
      <c r="M127" s="25">
        <v>0</v>
      </c>
      <c r="N127" s="25"/>
      <c r="O127" s="25">
        <v>0</v>
      </c>
      <c r="P127" s="25"/>
      <c r="Q127" s="25">
        <v>1171412614</v>
      </c>
      <c r="R127" s="25"/>
      <c r="S127" s="25">
        <f t="shared" si="17"/>
        <v>1171412614</v>
      </c>
      <c r="T127" s="25"/>
      <c r="U127" s="35">
        <f t="shared" si="15"/>
        <v>0.34231088106526242</v>
      </c>
    </row>
    <row r="128" spans="1:21" ht="40.9" customHeight="1">
      <c r="A128" s="134" t="s">
        <v>293</v>
      </c>
      <c r="B128" s="28"/>
      <c r="C128" s="25">
        <v>0</v>
      </c>
      <c r="D128" s="25"/>
      <c r="E128" s="25">
        <v>322000000</v>
      </c>
      <c r="F128" s="25"/>
      <c r="G128" s="25">
        <v>0</v>
      </c>
      <c r="H128" s="25"/>
      <c r="I128" s="25">
        <f t="shared" si="16"/>
        <v>322000000</v>
      </c>
      <c r="J128" s="25"/>
      <c r="K128" s="35">
        <f t="shared" si="14"/>
        <v>-0.20323088431635053</v>
      </c>
      <c r="L128" s="25"/>
      <c r="M128" s="25">
        <v>0</v>
      </c>
      <c r="N128" s="25"/>
      <c r="O128" s="25">
        <v>1185600000</v>
      </c>
      <c r="P128" s="25"/>
      <c r="Q128" s="25">
        <v>0</v>
      </c>
      <c r="R128" s="25"/>
      <c r="S128" s="25">
        <f t="shared" si="17"/>
        <v>1185600000</v>
      </c>
      <c r="T128" s="25"/>
      <c r="U128" s="35">
        <f t="shared" si="15"/>
        <v>0.34645672732270505</v>
      </c>
    </row>
    <row r="129" spans="1:21" ht="40.9" customHeight="1">
      <c r="A129" s="134" t="s">
        <v>253</v>
      </c>
      <c r="B129" s="28"/>
      <c r="C129" s="25">
        <v>0</v>
      </c>
      <c r="D129" s="25"/>
      <c r="E129" s="25">
        <v>0</v>
      </c>
      <c r="F129" s="25"/>
      <c r="G129" s="25">
        <v>0</v>
      </c>
      <c r="H129" s="25"/>
      <c r="I129" s="25">
        <f t="shared" si="16"/>
        <v>0</v>
      </c>
      <c r="J129" s="25"/>
      <c r="K129" s="35">
        <f t="shared" si="14"/>
        <v>0</v>
      </c>
      <c r="L129" s="25"/>
      <c r="M129" s="25">
        <v>0</v>
      </c>
      <c r="N129" s="25"/>
      <c r="O129" s="25">
        <v>0</v>
      </c>
      <c r="P129" s="25"/>
      <c r="Q129" s="25">
        <v>42918548819</v>
      </c>
      <c r="R129" s="25"/>
      <c r="S129" s="25">
        <f t="shared" si="17"/>
        <v>42918548819</v>
      </c>
      <c r="T129" s="25"/>
      <c r="U129" s="35">
        <f t="shared" si="15"/>
        <v>12.541683506469708</v>
      </c>
    </row>
    <row r="130" spans="1:21" ht="40.9" customHeight="1">
      <c r="A130" s="134" t="s">
        <v>257</v>
      </c>
      <c r="B130" s="28"/>
      <c r="C130" s="25">
        <v>0</v>
      </c>
      <c r="D130" s="25"/>
      <c r="E130" s="25">
        <v>0</v>
      </c>
      <c r="F130" s="25"/>
      <c r="G130" s="25">
        <v>0</v>
      </c>
      <c r="H130" s="25"/>
      <c r="I130" s="25">
        <f t="shared" si="16"/>
        <v>0</v>
      </c>
      <c r="J130" s="25"/>
      <c r="K130" s="35">
        <f t="shared" si="14"/>
        <v>0</v>
      </c>
      <c r="L130" s="25"/>
      <c r="M130" s="25">
        <v>0</v>
      </c>
      <c r="N130" s="25"/>
      <c r="O130" s="25">
        <v>0</v>
      </c>
      <c r="P130" s="25"/>
      <c r="Q130" s="25">
        <v>-7340513787</v>
      </c>
      <c r="R130" s="25"/>
      <c r="S130" s="25">
        <f t="shared" si="17"/>
        <v>-7340513787</v>
      </c>
      <c r="T130" s="25"/>
      <c r="U130" s="35">
        <f t="shared" si="15"/>
        <v>-2.1450492438522399</v>
      </c>
    </row>
    <row r="131" spans="1:21" ht="40.9" customHeight="1">
      <c r="A131" s="134" t="s">
        <v>264</v>
      </c>
      <c r="B131" s="28"/>
      <c r="C131" s="25">
        <v>0</v>
      </c>
      <c r="D131" s="25"/>
      <c r="E131" s="25">
        <v>0</v>
      </c>
      <c r="F131" s="25"/>
      <c r="G131" s="25">
        <v>0</v>
      </c>
      <c r="H131" s="25"/>
      <c r="I131" s="25">
        <f t="shared" si="16"/>
        <v>0</v>
      </c>
      <c r="J131" s="25"/>
      <c r="K131" s="35">
        <f t="shared" si="14"/>
        <v>0</v>
      </c>
      <c r="L131" s="25"/>
      <c r="M131" s="25">
        <v>0</v>
      </c>
      <c r="N131" s="25"/>
      <c r="O131" s="25">
        <v>0</v>
      </c>
      <c r="P131" s="25"/>
      <c r="Q131" s="25">
        <v>1281155621</v>
      </c>
      <c r="R131" s="25"/>
      <c r="S131" s="25">
        <f t="shared" si="17"/>
        <v>1281155621</v>
      </c>
      <c r="T131" s="25"/>
      <c r="U131" s="35">
        <f t="shared" si="15"/>
        <v>0.37438004693214222</v>
      </c>
    </row>
    <row r="132" spans="1:21" ht="40.9" customHeight="1">
      <c r="A132" s="134" t="s">
        <v>294</v>
      </c>
      <c r="B132" s="28"/>
      <c r="C132" s="25">
        <v>0</v>
      </c>
      <c r="D132" s="25"/>
      <c r="E132" s="25">
        <v>0</v>
      </c>
      <c r="F132" s="25"/>
      <c r="G132" s="25">
        <v>0</v>
      </c>
      <c r="H132" s="25"/>
      <c r="I132" s="25">
        <f t="shared" si="16"/>
        <v>0</v>
      </c>
      <c r="J132" s="25"/>
      <c r="K132" s="35">
        <f t="shared" si="14"/>
        <v>0</v>
      </c>
      <c r="L132" s="25"/>
      <c r="M132" s="25">
        <v>0</v>
      </c>
      <c r="N132" s="25"/>
      <c r="O132" s="25">
        <v>0</v>
      </c>
      <c r="P132" s="25"/>
      <c r="Q132" s="25">
        <v>-3080530674</v>
      </c>
      <c r="R132" s="25"/>
      <c r="S132" s="25">
        <f t="shared" si="17"/>
        <v>-3080530674</v>
      </c>
      <c r="T132" s="25"/>
      <c r="U132" s="35">
        <f t="shared" si="15"/>
        <v>-0.90019448020516768</v>
      </c>
    </row>
    <row r="133" spans="1:21" ht="40.9" customHeight="1">
      <c r="A133" s="134" t="s">
        <v>295</v>
      </c>
      <c r="B133" s="28"/>
      <c r="C133" s="25">
        <v>0</v>
      </c>
      <c r="D133" s="25"/>
      <c r="E133" s="25">
        <v>936234000</v>
      </c>
      <c r="F133" s="25"/>
      <c r="G133" s="25">
        <v>0</v>
      </c>
      <c r="H133" s="25"/>
      <c r="I133" s="25">
        <f t="shared" si="16"/>
        <v>936234000</v>
      </c>
      <c r="J133" s="25"/>
      <c r="K133" s="35">
        <f t="shared" si="14"/>
        <v>-0.59090578803426741</v>
      </c>
      <c r="L133" s="25"/>
      <c r="M133" s="25">
        <v>0</v>
      </c>
      <c r="N133" s="25"/>
      <c r="O133" s="25">
        <v>3863985000</v>
      </c>
      <c r="P133" s="25"/>
      <c r="Q133" s="25">
        <v>0</v>
      </c>
      <c r="R133" s="25"/>
      <c r="S133" s="25">
        <f t="shared" si="17"/>
        <v>3863985000</v>
      </c>
      <c r="T133" s="25"/>
      <c r="U133" s="35">
        <f t="shared" si="15"/>
        <v>1.1291359628239055</v>
      </c>
    </row>
    <row r="134" spans="1:21" ht="40.9" customHeight="1" thickBot="1">
      <c r="A134" s="134" t="s">
        <v>247</v>
      </c>
      <c r="B134" s="28"/>
      <c r="C134" s="26">
        <v>0</v>
      </c>
      <c r="D134" s="25"/>
      <c r="E134" s="26">
        <v>0</v>
      </c>
      <c r="F134" s="25"/>
      <c r="G134" s="26">
        <v>0</v>
      </c>
      <c r="H134" s="25"/>
      <c r="I134" s="26">
        <f t="shared" si="16"/>
        <v>0</v>
      </c>
      <c r="J134" s="25"/>
      <c r="K134" s="107">
        <f t="shared" si="14"/>
        <v>0</v>
      </c>
      <c r="L134" s="25"/>
      <c r="M134" s="26">
        <v>0</v>
      </c>
      <c r="N134" s="25"/>
      <c r="O134" s="26">
        <v>0</v>
      </c>
      <c r="P134" s="25"/>
      <c r="Q134" s="26">
        <v>-20464586226</v>
      </c>
      <c r="R134" s="25"/>
      <c r="S134" s="26">
        <f t="shared" si="17"/>
        <v>-20464586226</v>
      </c>
      <c r="T134" s="25"/>
      <c r="U134" s="107">
        <f t="shared" si="15"/>
        <v>-5.9801733888944559</v>
      </c>
    </row>
    <row r="135" spans="1:21" ht="40.9" customHeight="1" thickBot="1">
      <c r="A135" s="106" t="s">
        <v>196</v>
      </c>
      <c r="B135" s="108"/>
      <c r="C135" s="33">
        <f>SUM(C116:C134)</f>
        <v>58105189500</v>
      </c>
      <c r="D135" s="32"/>
      <c r="E135" s="33">
        <f>SUM(E116:E134)</f>
        <v>-226611416390</v>
      </c>
      <c r="F135" s="32"/>
      <c r="G135" s="33">
        <f>SUM(G116:G134)</f>
        <v>425946275</v>
      </c>
      <c r="H135" s="32"/>
      <c r="I135" s="33">
        <f>SUM(I116:I134)</f>
        <v>-168080280615</v>
      </c>
      <c r="J135" s="32"/>
      <c r="K135" s="109">
        <f>SUM(K116:K134)</f>
        <v>106.08417411654287</v>
      </c>
      <c r="L135" s="32"/>
      <c r="M135" s="33">
        <f>SUM(M116:M134)</f>
        <v>104515584416</v>
      </c>
      <c r="N135" s="32"/>
      <c r="O135" s="33">
        <f>SUM(O116:O134)</f>
        <v>-992419110654</v>
      </c>
      <c r="P135" s="32"/>
      <c r="Q135" s="33">
        <f>SUM(Q116:Q134)</f>
        <v>561714181087</v>
      </c>
      <c r="R135" s="32"/>
      <c r="S135" s="33">
        <f>SUM(S116:S134)</f>
        <v>-326189345151</v>
      </c>
      <c r="T135" s="32"/>
      <c r="U135" s="109">
        <f>SUM(U116:U134)</f>
        <v>-95.319241741356052</v>
      </c>
    </row>
    <row r="136" spans="1:21" ht="40.9" customHeight="1">
      <c r="A136" s="27"/>
      <c r="B136" s="28"/>
      <c r="C136" s="25"/>
      <c r="D136" s="25"/>
      <c r="E136" s="25"/>
      <c r="F136" s="25"/>
      <c r="G136" s="25"/>
      <c r="H136" s="25"/>
      <c r="I136" s="25"/>
      <c r="J136" s="25"/>
      <c r="K136" s="35"/>
      <c r="L136" s="25"/>
      <c r="M136" s="25"/>
      <c r="N136" s="25"/>
      <c r="O136" s="25"/>
      <c r="P136" s="25"/>
      <c r="Q136" s="25"/>
      <c r="R136" s="25"/>
      <c r="S136" s="25"/>
      <c r="T136" s="25"/>
      <c r="U136" s="35"/>
    </row>
    <row r="137" spans="1:21" ht="40.9" customHeight="1">
      <c r="A137" s="179" t="s">
        <v>0</v>
      </c>
      <c r="B137" s="179"/>
      <c r="C137" s="179"/>
      <c r="D137" s="179"/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</row>
    <row r="138" spans="1:21" ht="40.9" customHeight="1">
      <c r="A138" s="179" t="s">
        <v>82</v>
      </c>
      <c r="B138" s="179"/>
      <c r="C138" s="179"/>
      <c r="D138" s="179"/>
      <c r="E138" s="179"/>
      <c r="F138" s="179"/>
      <c r="G138" s="179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</row>
    <row r="139" spans="1:21" ht="40.9" customHeight="1">
      <c r="A139" s="179" t="s">
        <v>379</v>
      </c>
      <c r="B139" s="179"/>
      <c r="C139" s="179"/>
      <c r="D139" s="179"/>
      <c r="E139" s="179"/>
      <c r="F139" s="179"/>
      <c r="G139" s="179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</row>
    <row r="140" spans="1:21" ht="40.9" customHeight="1"/>
    <row r="141" spans="1:21" ht="40.9" customHeight="1">
      <c r="A141" s="180" t="s">
        <v>267</v>
      </c>
      <c r="B141" s="180"/>
      <c r="C141" s="180"/>
      <c r="D141" s="180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  <c r="R141" s="180"/>
      <c r="S141" s="180"/>
      <c r="T141" s="180"/>
      <c r="U141" s="180"/>
    </row>
    <row r="142" spans="1:21" ht="40.9" customHeight="1">
      <c r="C142" s="183" t="s">
        <v>160</v>
      </c>
      <c r="D142" s="183"/>
      <c r="E142" s="183"/>
      <c r="F142" s="183"/>
      <c r="G142" s="183"/>
      <c r="H142" s="183"/>
      <c r="I142" s="183"/>
      <c r="J142" s="183"/>
      <c r="K142" s="183"/>
      <c r="L142" s="183"/>
      <c r="M142" s="183"/>
      <c r="N142" s="183"/>
      <c r="O142" s="183"/>
      <c r="P142" s="183"/>
      <c r="Q142" s="183"/>
      <c r="R142" s="183"/>
      <c r="S142" s="183"/>
      <c r="T142" s="183"/>
      <c r="U142" s="183"/>
    </row>
    <row r="143" spans="1:21" ht="40.9" customHeight="1" thickBot="1">
      <c r="A143" s="100"/>
      <c r="B143" s="100"/>
      <c r="C143" s="178" t="s">
        <v>380</v>
      </c>
      <c r="D143" s="178"/>
      <c r="E143" s="178"/>
      <c r="F143" s="178"/>
      <c r="G143" s="178"/>
      <c r="H143" s="178"/>
      <c r="I143" s="178"/>
      <c r="J143" s="178"/>
      <c r="K143" s="178"/>
      <c r="L143" s="83"/>
      <c r="M143" s="178" t="s">
        <v>381</v>
      </c>
      <c r="N143" s="178"/>
      <c r="O143" s="178"/>
      <c r="P143" s="178"/>
      <c r="Q143" s="178"/>
      <c r="R143" s="178"/>
      <c r="S143" s="178"/>
      <c r="T143" s="178"/>
      <c r="U143" s="178"/>
    </row>
    <row r="144" spans="1:21" ht="40.9" customHeight="1">
      <c r="A144" s="181" t="s">
        <v>192</v>
      </c>
      <c r="B144" s="93"/>
      <c r="C144" s="176" t="s">
        <v>90</v>
      </c>
      <c r="D144" s="77"/>
      <c r="E144" s="176" t="s">
        <v>151</v>
      </c>
      <c r="F144" s="77"/>
      <c r="G144" s="176" t="s">
        <v>152</v>
      </c>
      <c r="H144" s="77"/>
      <c r="I144" s="176" t="s">
        <v>30</v>
      </c>
      <c r="J144" s="176"/>
      <c r="K144" s="176"/>
      <c r="L144" s="77"/>
      <c r="M144" s="176" t="s">
        <v>90</v>
      </c>
      <c r="N144" s="101"/>
      <c r="O144" s="176" t="s">
        <v>151</v>
      </c>
      <c r="P144" s="101"/>
      <c r="Q144" s="176" t="s">
        <v>152</v>
      </c>
      <c r="R144" s="101"/>
      <c r="S144" s="176" t="s">
        <v>30</v>
      </c>
      <c r="T144" s="176"/>
      <c r="U144" s="176"/>
    </row>
    <row r="145" spans="1:22" ht="40.9" customHeight="1" thickBot="1">
      <c r="A145" s="181"/>
      <c r="B145" s="93"/>
      <c r="C145" s="177"/>
      <c r="D145" s="77"/>
      <c r="E145" s="177"/>
      <c r="F145" s="77"/>
      <c r="G145" s="177"/>
      <c r="H145" s="77"/>
      <c r="I145" s="178"/>
      <c r="J145" s="178"/>
      <c r="K145" s="178"/>
      <c r="L145" s="77"/>
      <c r="M145" s="177"/>
      <c r="N145" s="77"/>
      <c r="O145" s="177"/>
      <c r="P145" s="77"/>
      <c r="Q145" s="177"/>
      <c r="R145" s="77"/>
      <c r="S145" s="178"/>
      <c r="T145" s="178"/>
      <c r="U145" s="178"/>
    </row>
    <row r="146" spans="1:22" ht="40.9" customHeight="1" thickBot="1">
      <c r="A146" s="182"/>
      <c r="B146" s="93"/>
      <c r="C146" s="76" t="s">
        <v>193</v>
      </c>
      <c r="D146" s="77"/>
      <c r="E146" s="76" t="s">
        <v>194</v>
      </c>
      <c r="F146" s="77"/>
      <c r="G146" s="76" t="s">
        <v>195</v>
      </c>
      <c r="H146" s="83"/>
      <c r="I146" s="94" t="s">
        <v>79</v>
      </c>
      <c r="J146" s="77"/>
      <c r="K146" s="104" t="s">
        <v>153</v>
      </c>
      <c r="L146" s="77"/>
      <c r="M146" s="76" t="s">
        <v>193</v>
      </c>
      <c r="N146" s="77"/>
      <c r="O146" s="76" t="s">
        <v>194</v>
      </c>
      <c r="P146" s="77"/>
      <c r="Q146" s="76" t="s">
        <v>195</v>
      </c>
      <c r="R146" s="102"/>
      <c r="S146" s="94" t="s">
        <v>79</v>
      </c>
      <c r="T146" s="94"/>
      <c r="U146" s="104" t="s">
        <v>153</v>
      </c>
    </row>
    <row r="147" spans="1:22" ht="40.9" customHeight="1">
      <c r="A147" s="128" t="s">
        <v>197</v>
      </c>
      <c r="B147" s="93"/>
      <c r="C147" s="129">
        <f>C135</f>
        <v>58105189500</v>
      </c>
      <c r="D147" s="129"/>
      <c r="E147" s="129">
        <f>E135</f>
        <v>-226611416390</v>
      </c>
      <c r="F147" s="129"/>
      <c r="G147" s="129">
        <f>G135</f>
        <v>425946275</v>
      </c>
      <c r="H147" s="130"/>
      <c r="I147" s="129">
        <f>I135</f>
        <v>-168080280615</v>
      </c>
      <c r="J147" s="129"/>
      <c r="K147" s="131">
        <f>K135</f>
        <v>106.08417411654287</v>
      </c>
      <c r="L147" s="129"/>
      <c r="M147" s="129">
        <f>M135</f>
        <v>104515584416</v>
      </c>
      <c r="N147" s="129"/>
      <c r="O147" s="129">
        <f>O135</f>
        <v>-992419110654</v>
      </c>
      <c r="P147" s="129"/>
      <c r="Q147" s="129">
        <f>Q135</f>
        <v>561714181087</v>
      </c>
      <c r="R147" s="130"/>
      <c r="S147" s="129">
        <f>S135</f>
        <v>-326189345151</v>
      </c>
      <c r="T147" s="129"/>
      <c r="U147" s="131">
        <f>U135</f>
        <v>-95.319241741356052</v>
      </c>
    </row>
    <row r="148" spans="1:22" ht="40.9" customHeight="1">
      <c r="A148" s="134" t="s">
        <v>384</v>
      </c>
      <c r="B148" s="28"/>
      <c r="C148" s="25">
        <v>0</v>
      </c>
      <c r="D148" s="25"/>
      <c r="E148" s="25">
        <v>93000000</v>
      </c>
      <c r="F148" s="25"/>
      <c r="G148" s="25">
        <v>0</v>
      </c>
      <c r="H148" s="25"/>
      <c r="I148" s="25">
        <f>C148+E148+G148</f>
        <v>93000000</v>
      </c>
      <c r="J148" s="25"/>
      <c r="K148" s="35">
        <f t="shared" ref="K148:K166" si="18">I148/$I$302*100</f>
        <v>-5.8697118762175766E-2</v>
      </c>
      <c r="L148" s="25"/>
      <c r="M148" s="25">
        <v>0</v>
      </c>
      <c r="N148" s="25"/>
      <c r="O148" s="25">
        <v>1589000000</v>
      </c>
      <c r="P148" s="25"/>
      <c r="Q148" s="25">
        <v>0</v>
      </c>
      <c r="R148" s="25"/>
      <c r="S148" s="25">
        <f>M148+O148+Q148</f>
        <v>1589000000</v>
      </c>
      <c r="T148" s="25"/>
      <c r="U148" s="35">
        <f t="shared" ref="U148:U166" si="19">S148/$S$302*100</f>
        <v>0.46433851190602088</v>
      </c>
    </row>
    <row r="149" spans="1:22" ht="40.9" customHeight="1">
      <c r="A149" s="134" t="s">
        <v>251</v>
      </c>
      <c r="B149" s="28"/>
      <c r="C149" s="25">
        <v>0</v>
      </c>
      <c r="D149" s="25"/>
      <c r="E149" s="25">
        <v>0</v>
      </c>
      <c r="F149" s="25"/>
      <c r="G149" s="25">
        <v>0</v>
      </c>
      <c r="H149" s="25"/>
      <c r="I149" s="25">
        <f t="shared" ref="I149:I166" si="20">C149+E149+G149</f>
        <v>0</v>
      </c>
      <c r="J149" s="25"/>
      <c r="K149" s="35">
        <f t="shared" si="18"/>
        <v>0</v>
      </c>
      <c r="L149" s="25"/>
      <c r="M149" s="25">
        <v>0</v>
      </c>
      <c r="N149" s="25"/>
      <c r="O149" s="25">
        <v>0</v>
      </c>
      <c r="P149" s="25"/>
      <c r="Q149" s="25">
        <v>3977854393</v>
      </c>
      <c r="R149" s="25"/>
      <c r="S149" s="25">
        <f t="shared" ref="S149:S166" si="21">M149+O149+Q149</f>
        <v>3977854393</v>
      </c>
      <c r="T149" s="25"/>
      <c r="U149" s="35">
        <f t="shared" si="19"/>
        <v>1.1624109436277203</v>
      </c>
    </row>
    <row r="150" spans="1:22" ht="40.9" customHeight="1">
      <c r="A150" s="134" t="s">
        <v>296</v>
      </c>
      <c r="B150" s="28"/>
      <c r="C150" s="25">
        <v>0</v>
      </c>
      <c r="D150" s="25"/>
      <c r="E150" s="25">
        <v>0</v>
      </c>
      <c r="F150" s="25"/>
      <c r="G150" s="25">
        <v>0</v>
      </c>
      <c r="H150" s="25"/>
      <c r="I150" s="25">
        <f t="shared" si="20"/>
        <v>0</v>
      </c>
      <c r="J150" s="25"/>
      <c r="K150" s="35">
        <f t="shared" si="18"/>
        <v>0</v>
      </c>
      <c r="L150" s="25"/>
      <c r="M150" s="25">
        <v>0</v>
      </c>
      <c r="N150" s="25"/>
      <c r="O150" s="25">
        <v>0</v>
      </c>
      <c r="P150" s="25"/>
      <c r="Q150" s="25">
        <v>-3009051080</v>
      </c>
      <c r="R150" s="25"/>
      <c r="S150" s="25">
        <f t="shared" si="21"/>
        <v>-3009051080</v>
      </c>
      <c r="T150" s="25"/>
      <c r="U150" s="35">
        <f t="shared" si="19"/>
        <v>-0.87930667132561668</v>
      </c>
    </row>
    <row r="151" spans="1:22" ht="40.9" customHeight="1">
      <c r="A151" s="134" t="s">
        <v>252</v>
      </c>
      <c r="B151" s="28"/>
      <c r="C151" s="25">
        <v>0</v>
      </c>
      <c r="D151" s="25"/>
      <c r="E151" s="25">
        <v>0</v>
      </c>
      <c r="F151" s="25"/>
      <c r="G151" s="25">
        <v>0</v>
      </c>
      <c r="H151" s="25"/>
      <c r="I151" s="25">
        <f t="shared" si="20"/>
        <v>0</v>
      </c>
      <c r="J151" s="25"/>
      <c r="K151" s="35">
        <f t="shared" si="18"/>
        <v>0</v>
      </c>
      <c r="L151" s="25"/>
      <c r="M151" s="25">
        <v>0</v>
      </c>
      <c r="N151" s="25"/>
      <c r="O151" s="25">
        <v>0</v>
      </c>
      <c r="P151" s="25"/>
      <c r="Q151" s="25">
        <v>4223842834</v>
      </c>
      <c r="R151" s="25"/>
      <c r="S151" s="25">
        <f t="shared" si="21"/>
        <v>4223842834</v>
      </c>
      <c r="T151" s="25"/>
      <c r="U151" s="35">
        <f t="shared" si="19"/>
        <v>1.2342938301223849</v>
      </c>
    </row>
    <row r="152" spans="1:22" ht="40.9" customHeight="1">
      <c r="A152" s="134" t="s">
        <v>263</v>
      </c>
      <c r="B152" s="28"/>
      <c r="C152" s="25">
        <v>0</v>
      </c>
      <c r="D152" s="25"/>
      <c r="E152" s="25">
        <v>-5753032000</v>
      </c>
      <c r="F152" s="25"/>
      <c r="G152" s="25">
        <v>6066233128</v>
      </c>
      <c r="H152" s="25"/>
      <c r="I152" s="25">
        <f t="shared" si="20"/>
        <v>313201128</v>
      </c>
      <c r="J152" s="25"/>
      <c r="K152" s="35">
        <f t="shared" si="18"/>
        <v>-0.19767746028670338</v>
      </c>
      <c r="L152" s="25"/>
      <c r="M152" s="25">
        <v>0</v>
      </c>
      <c r="N152" s="25"/>
      <c r="O152" s="25">
        <v>0</v>
      </c>
      <c r="P152" s="25"/>
      <c r="Q152" s="25">
        <v>6061533201</v>
      </c>
      <c r="R152" s="25"/>
      <c r="S152" s="25">
        <f t="shared" si="21"/>
        <v>6061533201</v>
      </c>
      <c r="T152" s="25"/>
      <c r="U152" s="35">
        <f t="shared" si="19"/>
        <v>1.771304786923398</v>
      </c>
    </row>
    <row r="153" spans="1:22" ht="40.9" customHeight="1">
      <c r="A153" s="134" t="s">
        <v>136</v>
      </c>
      <c r="B153" s="28"/>
      <c r="C153" s="25">
        <v>0</v>
      </c>
      <c r="D153" s="25"/>
      <c r="E153" s="25">
        <v>0</v>
      </c>
      <c r="F153" s="25"/>
      <c r="G153" s="25">
        <v>0</v>
      </c>
      <c r="H153" s="25"/>
      <c r="I153" s="25">
        <f t="shared" si="20"/>
        <v>0</v>
      </c>
      <c r="J153" s="30"/>
      <c r="K153" s="35">
        <f t="shared" si="18"/>
        <v>0</v>
      </c>
      <c r="L153" s="30"/>
      <c r="M153" s="25">
        <v>0</v>
      </c>
      <c r="N153" s="25"/>
      <c r="O153" s="25">
        <v>0</v>
      </c>
      <c r="P153" s="25"/>
      <c r="Q153" s="25">
        <v>-4536088360</v>
      </c>
      <c r="R153" s="30"/>
      <c r="S153" s="25">
        <f t="shared" si="21"/>
        <v>-4536088360</v>
      </c>
      <c r="T153" s="30"/>
      <c r="U153" s="35">
        <f t="shared" si="19"/>
        <v>-1.3255384008537585</v>
      </c>
    </row>
    <row r="154" spans="1:22" ht="40.9" customHeight="1">
      <c r="A154" s="134" t="s">
        <v>245</v>
      </c>
      <c r="B154" s="28"/>
      <c r="C154" s="25">
        <v>0</v>
      </c>
      <c r="D154" s="25"/>
      <c r="E154" s="25">
        <v>0</v>
      </c>
      <c r="F154" s="25"/>
      <c r="G154" s="25">
        <v>0</v>
      </c>
      <c r="H154" s="25"/>
      <c r="I154" s="25">
        <f t="shared" si="20"/>
        <v>0</v>
      </c>
      <c r="J154" s="25"/>
      <c r="K154" s="35">
        <f t="shared" si="18"/>
        <v>0</v>
      </c>
      <c r="L154" s="25"/>
      <c r="M154" s="25">
        <v>0</v>
      </c>
      <c r="N154" s="25"/>
      <c r="O154" s="25">
        <v>0</v>
      </c>
      <c r="P154" s="25"/>
      <c r="Q154" s="25">
        <v>2261995340</v>
      </c>
      <c r="R154" s="25"/>
      <c r="S154" s="25">
        <f t="shared" si="21"/>
        <v>2261995340</v>
      </c>
      <c r="T154" s="25"/>
      <c r="U154" s="35">
        <f t="shared" si="19"/>
        <v>0.66100160485459636</v>
      </c>
    </row>
    <row r="155" spans="1:22" ht="40.9" customHeight="1">
      <c r="A155" s="134" t="s">
        <v>297</v>
      </c>
      <c r="B155" s="28"/>
      <c r="C155" s="25">
        <v>0</v>
      </c>
      <c r="D155" s="25"/>
      <c r="E155" s="25">
        <v>0</v>
      </c>
      <c r="F155" s="25"/>
      <c r="G155" s="25">
        <v>0</v>
      </c>
      <c r="H155" s="25"/>
      <c r="I155" s="25">
        <f t="shared" si="20"/>
        <v>0</v>
      </c>
      <c r="J155" s="25"/>
      <c r="K155" s="35">
        <f t="shared" si="18"/>
        <v>0</v>
      </c>
      <c r="L155" s="25"/>
      <c r="M155" s="25">
        <v>0</v>
      </c>
      <c r="N155" s="25"/>
      <c r="O155" s="25">
        <v>0</v>
      </c>
      <c r="P155" s="25"/>
      <c r="Q155" s="25">
        <v>-4379200201</v>
      </c>
      <c r="R155" s="25"/>
      <c r="S155" s="25">
        <f t="shared" si="21"/>
        <v>-4379200201</v>
      </c>
      <c r="T155" s="25"/>
      <c r="U155" s="35">
        <f t="shared" si="19"/>
        <v>-1.2796924510200673</v>
      </c>
    </row>
    <row r="156" spans="1:22" ht="40.9" customHeight="1">
      <c r="A156" s="134" t="s">
        <v>128</v>
      </c>
      <c r="B156" s="28"/>
      <c r="C156" s="25">
        <v>0</v>
      </c>
      <c r="D156" s="25"/>
      <c r="E156" s="25">
        <v>0</v>
      </c>
      <c r="F156" s="25"/>
      <c r="G156" s="25">
        <v>0</v>
      </c>
      <c r="H156" s="25"/>
      <c r="I156" s="25">
        <f t="shared" si="20"/>
        <v>0</v>
      </c>
      <c r="J156" s="25"/>
      <c r="K156" s="35">
        <f t="shared" si="18"/>
        <v>0</v>
      </c>
      <c r="L156" s="25"/>
      <c r="M156" s="25">
        <v>0</v>
      </c>
      <c r="N156" s="25"/>
      <c r="O156" s="25">
        <v>0</v>
      </c>
      <c r="P156" s="25"/>
      <c r="Q156" s="25">
        <v>-7274724207</v>
      </c>
      <c r="R156" s="25"/>
      <c r="S156" s="25">
        <f t="shared" si="21"/>
        <v>-7274724207</v>
      </c>
      <c r="T156" s="25"/>
      <c r="U156" s="35">
        <f t="shared" si="19"/>
        <v>-2.1258241742008099</v>
      </c>
    </row>
    <row r="157" spans="1:22" ht="40.9" customHeight="1">
      <c r="A157" s="134" t="s">
        <v>145</v>
      </c>
      <c r="B157" s="28"/>
      <c r="C157" s="25">
        <v>0</v>
      </c>
      <c r="D157" s="25"/>
      <c r="E157" s="25">
        <v>0</v>
      </c>
      <c r="F157" s="25"/>
      <c r="G157" s="25">
        <v>0</v>
      </c>
      <c r="H157" s="25"/>
      <c r="I157" s="25">
        <f t="shared" si="20"/>
        <v>0</v>
      </c>
      <c r="J157" s="25"/>
      <c r="K157" s="35">
        <f t="shared" si="18"/>
        <v>0</v>
      </c>
      <c r="L157" s="25"/>
      <c r="M157" s="25">
        <v>0</v>
      </c>
      <c r="N157" s="25"/>
      <c r="O157" s="25">
        <v>0</v>
      </c>
      <c r="P157" s="25"/>
      <c r="Q157" s="25">
        <v>1923917292</v>
      </c>
      <c r="R157" s="25"/>
      <c r="S157" s="25">
        <f t="shared" si="21"/>
        <v>1923917292</v>
      </c>
      <c r="T157" s="25"/>
      <c r="U157" s="35">
        <f t="shared" si="19"/>
        <v>0.5622082393942992</v>
      </c>
    </row>
    <row r="158" spans="1:22" ht="40.9" customHeight="1">
      <c r="A158" s="134" t="s">
        <v>256</v>
      </c>
      <c r="B158" s="28"/>
      <c r="C158" s="25">
        <v>0</v>
      </c>
      <c r="D158" s="25"/>
      <c r="E158" s="25">
        <v>0</v>
      </c>
      <c r="F158" s="25"/>
      <c r="G158" s="25">
        <v>0</v>
      </c>
      <c r="H158" s="25"/>
      <c r="I158" s="25">
        <f t="shared" si="20"/>
        <v>0</v>
      </c>
      <c r="J158" s="25"/>
      <c r="K158" s="35">
        <f t="shared" si="18"/>
        <v>0</v>
      </c>
      <c r="L158" s="25"/>
      <c r="M158" s="25">
        <v>0</v>
      </c>
      <c r="N158" s="25"/>
      <c r="O158" s="25">
        <v>0</v>
      </c>
      <c r="P158" s="25"/>
      <c r="Q158" s="25">
        <v>1693879495</v>
      </c>
      <c r="R158" s="25"/>
      <c r="S158" s="25">
        <f t="shared" si="21"/>
        <v>1693879495</v>
      </c>
      <c r="T158" s="25"/>
      <c r="U158" s="35">
        <f t="shared" si="19"/>
        <v>0.49498645944394082</v>
      </c>
      <c r="V158" s="25"/>
    </row>
    <row r="159" spans="1:22" ht="40.9" customHeight="1">
      <c r="A159" s="134" t="s">
        <v>383</v>
      </c>
      <c r="B159" s="28"/>
      <c r="C159" s="25">
        <v>0</v>
      </c>
      <c r="D159" s="25"/>
      <c r="E159" s="25">
        <v>489440000</v>
      </c>
      <c r="F159" s="25"/>
      <c r="G159" s="25">
        <v>0</v>
      </c>
      <c r="H159" s="25"/>
      <c r="I159" s="25">
        <f t="shared" si="20"/>
        <v>489440000</v>
      </c>
      <c r="J159" s="25"/>
      <c r="K159" s="35">
        <f t="shared" si="18"/>
        <v>-0.3089109441608528</v>
      </c>
      <c r="L159" s="25"/>
      <c r="M159" s="25">
        <v>0</v>
      </c>
      <c r="N159" s="25"/>
      <c r="O159" s="25">
        <v>7441485714</v>
      </c>
      <c r="P159" s="25"/>
      <c r="Q159" s="25">
        <v>0</v>
      </c>
      <c r="R159" s="25"/>
      <c r="S159" s="25">
        <f t="shared" si="21"/>
        <v>7441485714</v>
      </c>
      <c r="T159" s="25"/>
      <c r="U159" s="35">
        <f t="shared" si="19"/>
        <v>2.1745553195775162</v>
      </c>
    </row>
    <row r="160" spans="1:22" ht="40.9" customHeight="1">
      <c r="A160" s="134" t="s">
        <v>246</v>
      </c>
      <c r="B160" s="28"/>
      <c r="C160" s="25">
        <v>0</v>
      </c>
      <c r="D160" s="25"/>
      <c r="E160" s="25">
        <v>0</v>
      </c>
      <c r="F160" s="25"/>
      <c r="G160" s="25">
        <v>0</v>
      </c>
      <c r="H160" s="25"/>
      <c r="I160" s="25">
        <f t="shared" si="20"/>
        <v>0</v>
      </c>
      <c r="J160" s="25"/>
      <c r="K160" s="35">
        <f t="shared" si="18"/>
        <v>0</v>
      </c>
      <c r="L160" s="25"/>
      <c r="M160" s="25">
        <v>0</v>
      </c>
      <c r="N160" s="25"/>
      <c r="O160" s="25">
        <v>0</v>
      </c>
      <c r="P160" s="25"/>
      <c r="Q160" s="25">
        <v>67822289</v>
      </c>
      <c r="R160" s="25"/>
      <c r="S160" s="25">
        <f t="shared" si="21"/>
        <v>67822289</v>
      </c>
      <c r="T160" s="25"/>
      <c r="U160" s="35">
        <f t="shared" si="19"/>
        <v>1.9819069067539385E-2</v>
      </c>
    </row>
    <row r="161" spans="1:21" ht="40.9" customHeight="1">
      <c r="A161" s="134" t="s">
        <v>298</v>
      </c>
      <c r="B161" s="28"/>
      <c r="C161" s="25">
        <v>0</v>
      </c>
      <c r="D161" s="25"/>
      <c r="E161" s="25">
        <v>564186000</v>
      </c>
      <c r="F161" s="25"/>
      <c r="G161" s="25">
        <v>0</v>
      </c>
      <c r="H161" s="25"/>
      <c r="I161" s="25">
        <f t="shared" si="20"/>
        <v>564186000</v>
      </c>
      <c r="J161" s="25"/>
      <c r="K161" s="35">
        <f t="shared" si="18"/>
        <v>-0.35608701769846129</v>
      </c>
      <c r="L161" s="25"/>
      <c r="M161" s="25">
        <v>0</v>
      </c>
      <c r="N161" s="25"/>
      <c r="O161" s="25">
        <v>4360286350</v>
      </c>
      <c r="P161" s="25"/>
      <c r="Q161" s="25">
        <v>787833928</v>
      </c>
      <c r="R161" s="25"/>
      <c r="S161" s="25">
        <f t="shared" si="21"/>
        <v>5148120278</v>
      </c>
      <c r="T161" s="25"/>
      <c r="U161" s="35">
        <f t="shared" si="19"/>
        <v>1.5043867268720768</v>
      </c>
    </row>
    <row r="162" spans="1:21" ht="39" customHeight="1">
      <c r="A162" s="134" t="s">
        <v>299</v>
      </c>
      <c r="B162" s="28"/>
      <c r="C162" s="25">
        <v>0</v>
      </c>
      <c r="D162" s="25"/>
      <c r="E162" s="25">
        <v>-548100000</v>
      </c>
      <c r="F162" s="25"/>
      <c r="G162" s="25">
        <v>0</v>
      </c>
      <c r="H162" s="25"/>
      <c r="I162" s="25">
        <f t="shared" si="20"/>
        <v>-548100000</v>
      </c>
      <c r="J162" s="25"/>
      <c r="K162" s="35">
        <f t="shared" si="18"/>
        <v>0.34593430960804883</v>
      </c>
      <c r="L162" s="25"/>
      <c r="M162" s="25">
        <v>0</v>
      </c>
      <c r="N162" s="25"/>
      <c r="O162" s="25">
        <v>6386067000</v>
      </c>
      <c r="P162" s="25"/>
      <c r="Q162" s="25">
        <v>0</v>
      </c>
      <c r="R162" s="25"/>
      <c r="S162" s="25">
        <f t="shared" si="21"/>
        <v>6386067000</v>
      </c>
      <c r="T162" s="25"/>
      <c r="U162" s="35">
        <f t="shared" si="19"/>
        <v>1.8661402439975752</v>
      </c>
    </row>
    <row r="163" spans="1:21" ht="39" customHeight="1">
      <c r="A163" s="134" t="s">
        <v>335</v>
      </c>
      <c r="B163" s="28"/>
      <c r="C163" s="25">
        <v>0</v>
      </c>
      <c r="D163" s="25"/>
      <c r="E163" s="25">
        <v>50609000</v>
      </c>
      <c r="F163" s="25"/>
      <c r="G163" s="25">
        <v>0</v>
      </c>
      <c r="H163" s="25"/>
      <c r="I163" s="25">
        <f t="shared" si="20"/>
        <v>50609000</v>
      </c>
      <c r="J163" s="25"/>
      <c r="K163" s="35">
        <f t="shared" si="18"/>
        <v>-3.1941962187472618E-2</v>
      </c>
      <c r="L163" s="25"/>
      <c r="M163" s="25">
        <v>0</v>
      </c>
      <c r="N163" s="25"/>
      <c r="O163" s="25">
        <v>313333000</v>
      </c>
      <c r="P163" s="25"/>
      <c r="Q163" s="25">
        <v>0</v>
      </c>
      <c r="R163" s="25"/>
      <c r="S163" s="25">
        <f t="shared" si="21"/>
        <v>313333000</v>
      </c>
      <c r="T163" s="25"/>
      <c r="U163" s="35">
        <f t="shared" si="19"/>
        <v>9.1562353021428081E-2</v>
      </c>
    </row>
    <row r="164" spans="1:21" ht="39" customHeight="1">
      <c r="A164" s="134" t="s">
        <v>126</v>
      </c>
      <c r="B164" s="28"/>
      <c r="C164" s="25">
        <v>0</v>
      </c>
      <c r="D164" s="25"/>
      <c r="E164" s="25">
        <v>0</v>
      </c>
      <c r="F164" s="25"/>
      <c r="G164" s="25">
        <v>0</v>
      </c>
      <c r="H164" s="25"/>
      <c r="I164" s="25">
        <f t="shared" si="20"/>
        <v>0</v>
      </c>
      <c r="J164" s="25"/>
      <c r="K164" s="35">
        <f t="shared" si="18"/>
        <v>0</v>
      </c>
      <c r="L164" s="25"/>
      <c r="M164" s="25">
        <v>0</v>
      </c>
      <c r="N164" s="25"/>
      <c r="O164" s="25">
        <v>0</v>
      </c>
      <c r="P164" s="25"/>
      <c r="Q164" s="25">
        <v>8898318958</v>
      </c>
      <c r="R164" s="25"/>
      <c r="S164" s="25">
        <f t="shared" si="21"/>
        <v>8898318958</v>
      </c>
      <c r="T164" s="25"/>
      <c r="U164" s="35">
        <f t="shared" si="19"/>
        <v>2.6002719845329478</v>
      </c>
    </row>
    <row r="165" spans="1:21" ht="39" customHeight="1">
      <c r="A165" s="134" t="s">
        <v>300</v>
      </c>
      <c r="B165" s="28"/>
      <c r="C165" s="25">
        <v>0</v>
      </c>
      <c r="D165" s="25"/>
      <c r="E165" s="25">
        <v>1407285000</v>
      </c>
      <c r="F165" s="25"/>
      <c r="G165" s="25">
        <v>0</v>
      </c>
      <c r="H165" s="25"/>
      <c r="I165" s="25">
        <f t="shared" si="20"/>
        <v>1407285000</v>
      </c>
      <c r="J165" s="25"/>
      <c r="K165" s="35">
        <f t="shared" si="18"/>
        <v>-0.88821048147557558</v>
      </c>
      <c r="L165" s="25"/>
      <c r="M165" s="25">
        <v>0</v>
      </c>
      <c r="N165" s="25"/>
      <c r="O165" s="25">
        <v>-2528248562</v>
      </c>
      <c r="P165" s="25"/>
      <c r="Q165" s="25">
        <v>-5228215125</v>
      </c>
      <c r="R165" s="25"/>
      <c r="S165" s="25">
        <f t="shared" si="21"/>
        <v>-7756463687</v>
      </c>
      <c r="T165" s="25"/>
      <c r="U165" s="35">
        <f t="shared" si="19"/>
        <v>-2.2665983675737364</v>
      </c>
    </row>
    <row r="166" spans="1:21" ht="39" customHeight="1" thickBot="1">
      <c r="A166" s="134" t="s">
        <v>110</v>
      </c>
      <c r="B166" s="28"/>
      <c r="C166" s="26">
        <v>0</v>
      </c>
      <c r="D166" s="25"/>
      <c r="E166" s="26">
        <v>0</v>
      </c>
      <c r="F166" s="25"/>
      <c r="G166" s="26">
        <v>0</v>
      </c>
      <c r="H166" s="25"/>
      <c r="I166" s="26">
        <f t="shared" si="20"/>
        <v>0</v>
      </c>
      <c r="J166" s="25"/>
      <c r="K166" s="107">
        <f t="shared" si="18"/>
        <v>0</v>
      </c>
      <c r="L166" s="25"/>
      <c r="M166" s="26">
        <v>0</v>
      </c>
      <c r="N166" s="25"/>
      <c r="O166" s="26">
        <v>0</v>
      </c>
      <c r="P166" s="25"/>
      <c r="Q166" s="26">
        <v>9553916759</v>
      </c>
      <c r="R166" s="25"/>
      <c r="S166" s="26">
        <f t="shared" si="21"/>
        <v>9553916759</v>
      </c>
      <c r="T166" s="25"/>
      <c r="U166" s="107">
        <f t="shared" si="19"/>
        <v>2.7918511584317516</v>
      </c>
    </row>
    <row r="167" spans="1:21" ht="39" customHeight="1" thickBot="1">
      <c r="A167" s="106" t="s">
        <v>196</v>
      </c>
      <c r="B167" s="108"/>
      <c r="C167" s="33">
        <f>SUM(C147:C166)</f>
        <v>58105189500</v>
      </c>
      <c r="D167" s="32"/>
      <c r="E167" s="33">
        <f>SUM(E147:E166)</f>
        <v>-230308028390</v>
      </c>
      <c r="F167" s="32"/>
      <c r="G167" s="33">
        <f>SUM(G147:G166)</f>
        <v>6492179403</v>
      </c>
      <c r="H167" s="32"/>
      <c r="I167" s="33">
        <f>SUM(I147:I166)</f>
        <v>-165710659487</v>
      </c>
      <c r="J167" s="32"/>
      <c r="K167" s="109">
        <f>SUM(K147:K166)</f>
        <v>104.58858344157967</v>
      </c>
      <c r="L167" s="32"/>
      <c r="M167" s="33">
        <f>SUM(M147:M166)</f>
        <v>104515584416</v>
      </c>
      <c r="N167" s="32"/>
      <c r="O167" s="33">
        <f>SUM(O147:O166)</f>
        <v>-974857187152</v>
      </c>
      <c r="P167" s="32"/>
      <c r="Q167" s="33">
        <f>SUM(Q147:Q166)</f>
        <v>576737816603</v>
      </c>
      <c r="R167" s="32"/>
      <c r="S167" s="33">
        <f>SUM(S147:S166)</f>
        <v>-293603786133</v>
      </c>
      <c r="T167" s="32"/>
      <c r="U167" s="109">
        <f>SUM(U147:U166)</f>
        <v>-85.797070574556869</v>
      </c>
    </row>
    <row r="168" spans="1:21" ht="39" customHeight="1">
      <c r="A168" s="27"/>
      <c r="B168" s="28"/>
      <c r="C168" s="25"/>
      <c r="D168" s="25"/>
      <c r="E168" s="25"/>
      <c r="F168" s="25"/>
      <c r="G168" s="25"/>
      <c r="H168" s="25"/>
      <c r="I168" s="25"/>
      <c r="J168" s="25"/>
      <c r="K168" s="35"/>
      <c r="L168" s="25"/>
      <c r="M168" s="25"/>
      <c r="N168" s="25"/>
      <c r="O168" s="25"/>
      <c r="P168" s="25"/>
      <c r="Q168" s="25"/>
      <c r="R168" s="25"/>
      <c r="S168" s="25"/>
      <c r="T168" s="25"/>
      <c r="U168" s="35"/>
    </row>
    <row r="169" spans="1:21" ht="39" customHeight="1">
      <c r="A169" s="179" t="s">
        <v>0</v>
      </c>
      <c r="B169" s="179"/>
      <c r="C169" s="179"/>
      <c r="D169" s="179"/>
      <c r="E169" s="179"/>
      <c r="F169" s="179"/>
      <c r="G169" s="179"/>
      <c r="H169" s="179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</row>
    <row r="170" spans="1:21" ht="39" customHeight="1">
      <c r="A170" s="179" t="s">
        <v>82</v>
      </c>
      <c r="B170" s="179"/>
      <c r="C170" s="179"/>
      <c r="D170" s="179"/>
      <c r="E170" s="179"/>
      <c r="F170" s="179"/>
      <c r="G170" s="179"/>
      <c r="H170" s="179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</row>
    <row r="171" spans="1:21" ht="39" customHeight="1">
      <c r="A171" s="179" t="s">
        <v>379</v>
      </c>
      <c r="B171" s="179"/>
      <c r="C171" s="179"/>
      <c r="D171" s="179"/>
      <c r="E171" s="179"/>
      <c r="F171" s="179"/>
      <c r="G171" s="179"/>
      <c r="H171" s="179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</row>
    <row r="172" spans="1:21" ht="39" customHeight="1"/>
    <row r="173" spans="1:21" ht="39" customHeight="1">
      <c r="A173" s="180" t="s">
        <v>267</v>
      </c>
      <c r="B173" s="180"/>
      <c r="C173" s="180"/>
      <c r="D173" s="180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  <c r="R173" s="180"/>
      <c r="S173" s="180"/>
      <c r="T173" s="180"/>
      <c r="U173" s="180"/>
    </row>
    <row r="174" spans="1:21" ht="39" customHeight="1">
      <c r="C174" s="183" t="s">
        <v>160</v>
      </c>
      <c r="D174" s="183"/>
      <c r="E174" s="183"/>
      <c r="F174" s="183"/>
      <c r="G174" s="183"/>
      <c r="H174" s="183"/>
      <c r="I174" s="183"/>
      <c r="J174" s="183"/>
      <c r="K174" s="183"/>
      <c r="L174" s="183"/>
      <c r="M174" s="183"/>
      <c r="N174" s="183"/>
      <c r="O174" s="183"/>
      <c r="P174" s="183"/>
      <c r="Q174" s="183"/>
      <c r="R174" s="183"/>
      <c r="S174" s="183"/>
      <c r="T174" s="183"/>
      <c r="U174" s="183"/>
    </row>
    <row r="175" spans="1:21" ht="39" customHeight="1" thickBot="1">
      <c r="A175" s="100"/>
      <c r="B175" s="100"/>
      <c r="C175" s="178" t="s">
        <v>380</v>
      </c>
      <c r="D175" s="178"/>
      <c r="E175" s="178"/>
      <c r="F175" s="178"/>
      <c r="G175" s="178"/>
      <c r="H175" s="178"/>
      <c r="I175" s="178"/>
      <c r="J175" s="178"/>
      <c r="K175" s="178"/>
      <c r="L175" s="83"/>
      <c r="M175" s="178" t="s">
        <v>381</v>
      </c>
      <c r="N175" s="178"/>
      <c r="O175" s="178"/>
      <c r="P175" s="178"/>
      <c r="Q175" s="178"/>
      <c r="R175" s="178"/>
      <c r="S175" s="178"/>
      <c r="T175" s="178"/>
      <c r="U175" s="178"/>
    </row>
    <row r="176" spans="1:21" ht="39" customHeight="1">
      <c r="A176" s="181" t="s">
        <v>192</v>
      </c>
      <c r="B176" s="93"/>
      <c r="C176" s="176" t="s">
        <v>90</v>
      </c>
      <c r="D176" s="77"/>
      <c r="E176" s="176" t="s">
        <v>151</v>
      </c>
      <c r="F176" s="77"/>
      <c r="G176" s="176" t="s">
        <v>152</v>
      </c>
      <c r="H176" s="77"/>
      <c r="I176" s="176" t="s">
        <v>30</v>
      </c>
      <c r="J176" s="176"/>
      <c r="K176" s="176"/>
      <c r="L176" s="77"/>
      <c r="M176" s="176" t="s">
        <v>90</v>
      </c>
      <c r="N176" s="101"/>
      <c r="O176" s="176" t="s">
        <v>151</v>
      </c>
      <c r="P176" s="101"/>
      <c r="Q176" s="176" t="s">
        <v>152</v>
      </c>
      <c r="R176" s="101"/>
      <c r="S176" s="176" t="s">
        <v>30</v>
      </c>
      <c r="T176" s="176"/>
      <c r="U176" s="176"/>
    </row>
    <row r="177" spans="1:21" ht="39" customHeight="1" thickBot="1">
      <c r="A177" s="181"/>
      <c r="B177" s="93"/>
      <c r="C177" s="177"/>
      <c r="D177" s="77"/>
      <c r="E177" s="177"/>
      <c r="F177" s="77"/>
      <c r="G177" s="177"/>
      <c r="H177" s="77"/>
      <c r="I177" s="178"/>
      <c r="J177" s="178"/>
      <c r="K177" s="178"/>
      <c r="L177" s="77"/>
      <c r="M177" s="177"/>
      <c r="N177" s="77"/>
      <c r="O177" s="177"/>
      <c r="P177" s="77"/>
      <c r="Q177" s="177"/>
      <c r="R177" s="77"/>
      <c r="S177" s="178"/>
      <c r="T177" s="178"/>
      <c r="U177" s="178"/>
    </row>
    <row r="178" spans="1:21" ht="39" customHeight="1" thickBot="1">
      <c r="A178" s="182"/>
      <c r="B178" s="93"/>
      <c r="C178" s="76" t="s">
        <v>193</v>
      </c>
      <c r="D178" s="77"/>
      <c r="E178" s="76" t="s">
        <v>194</v>
      </c>
      <c r="F178" s="77"/>
      <c r="G178" s="76" t="s">
        <v>195</v>
      </c>
      <c r="H178" s="83"/>
      <c r="I178" s="94" t="s">
        <v>79</v>
      </c>
      <c r="J178" s="77"/>
      <c r="K178" s="104" t="s">
        <v>153</v>
      </c>
      <c r="L178" s="77"/>
      <c r="M178" s="76" t="s">
        <v>193</v>
      </c>
      <c r="N178" s="77"/>
      <c r="O178" s="76" t="s">
        <v>194</v>
      </c>
      <c r="P178" s="77"/>
      <c r="Q178" s="76" t="s">
        <v>195</v>
      </c>
      <c r="R178" s="102"/>
      <c r="S178" s="94" t="s">
        <v>79</v>
      </c>
      <c r="T178" s="94"/>
      <c r="U178" s="104" t="s">
        <v>153</v>
      </c>
    </row>
    <row r="179" spans="1:21" ht="39" customHeight="1">
      <c r="A179" s="128" t="s">
        <v>197</v>
      </c>
      <c r="B179" s="93"/>
      <c r="C179" s="129">
        <f>C167</f>
        <v>58105189500</v>
      </c>
      <c r="D179" s="129"/>
      <c r="E179" s="129">
        <f>E167</f>
        <v>-230308028390</v>
      </c>
      <c r="F179" s="129"/>
      <c r="G179" s="129">
        <f>G167</f>
        <v>6492179403</v>
      </c>
      <c r="H179" s="130"/>
      <c r="I179" s="129">
        <f>I167</f>
        <v>-165710659487</v>
      </c>
      <c r="J179" s="129"/>
      <c r="K179" s="131">
        <f>K167</f>
        <v>104.58858344157967</v>
      </c>
      <c r="L179" s="129"/>
      <c r="M179" s="129">
        <f>M167</f>
        <v>104515584416</v>
      </c>
      <c r="N179" s="129"/>
      <c r="O179" s="129">
        <f>O167</f>
        <v>-974857187152</v>
      </c>
      <c r="P179" s="129"/>
      <c r="Q179" s="129">
        <f>Q167</f>
        <v>576737816603</v>
      </c>
      <c r="R179" s="130"/>
      <c r="S179" s="129">
        <f>S167</f>
        <v>-293603786133</v>
      </c>
      <c r="T179" s="129"/>
      <c r="U179" s="131">
        <f>U167</f>
        <v>-85.797070574556869</v>
      </c>
    </row>
    <row r="180" spans="1:21" ht="39" customHeight="1">
      <c r="A180" s="134" t="s">
        <v>254</v>
      </c>
      <c r="B180" s="28"/>
      <c r="C180" s="25">
        <v>0</v>
      </c>
      <c r="D180" s="25"/>
      <c r="E180" s="25">
        <v>0</v>
      </c>
      <c r="F180" s="25"/>
      <c r="G180" s="25">
        <v>0</v>
      </c>
      <c r="H180" s="25"/>
      <c r="I180" s="25">
        <f>C180+E180+G180</f>
        <v>0</v>
      </c>
      <c r="J180" s="25"/>
      <c r="K180" s="35">
        <f t="shared" ref="K180:K198" si="22">I180/$I$302*100</f>
        <v>0</v>
      </c>
      <c r="L180" s="25"/>
      <c r="M180" s="25">
        <v>0</v>
      </c>
      <c r="N180" s="25"/>
      <c r="O180" s="25">
        <v>0</v>
      </c>
      <c r="P180" s="25"/>
      <c r="Q180" s="25">
        <v>1812611230</v>
      </c>
      <c r="R180" s="25"/>
      <c r="S180" s="25">
        <f>M180+O180+Q180</f>
        <v>1812611230</v>
      </c>
      <c r="T180" s="25"/>
      <c r="U180" s="35">
        <f t="shared" ref="U180:U198" si="23">S180/$S$302*100</f>
        <v>0.52968231667862942</v>
      </c>
    </row>
    <row r="181" spans="1:21" ht="39" customHeight="1">
      <c r="A181" s="134" t="s">
        <v>265</v>
      </c>
      <c r="B181" s="28"/>
      <c r="C181" s="25">
        <v>0</v>
      </c>
      <c r="D181" s="25"/>
      <c r="E181" s="25">
        <v>1904264000</v>
      </c>
      <c r="F181" s="25"/>
      <c r="G181" s="25">
        <v>0</v>
      </c>
      <c r="H181" s="25"/>
      <c r="I181" s="25">
        <f t="shared" ref="I181:I198" si="24">C181+E181+G181</f>
        <v>1904264000</v>
      </c>
      <c r="J181" s="25"/>
      <c r="K181" s="35">
        <f t="shared" si="22"/>
        <v>-1.2018796791670525</v>
      </c>
      <c r="L181" s="25"/>
      <c r="M181" s="25">
        <v>0</v>
      </c>
      <c r="N181" s="25"/>
      <c r="O181" s="25">
        <v>24716434000</v>
      </c>
      <c r="P181" s="25"/>
      <c r="Q181" s="25">
        <v>0</v>
      </c>
      <c r="R181" s="25"/>
      <c r="S181" s="25">
        <f t="shared" ref="S181:S198" si="25">M181+O181+Q181</f>
        <v>24716434000</v>
      </c>
      <c r="T181" s="25"/>
      <c r="U181" s="35">
        <f t="shared" si="23"/>
        <v>7.2226508390077893</v>
      </c>
    </row>
    <row r="182" spans="1:21" ht="39" customHeight="1">
      <c r="A182" s="134" t="s">
        <v>301</v>
      </c>
      <c r="B182" s="28"/>
      <c r="C182" s="25">
        <v>0</v>
      </c>
      <c r="D182" s="25"/>
      <c r="E182" s="25">
        <v>2556477000</v>
      </c>
      <c r="F182" s="25"/>
      <c r="G182" s="25">
        <v>0</v>
      </c>
      <c r="H182" s="25"/>
      <c r="I182" s="25">
        <f t="shared" si="24"/>
        <v>2556477000</v>
      </c>
      <c r="J182" s="25"/>
      <c r="K182" s="35">
        <f t="shared" si="22"/>
        <v>-1.6135250976534496</v>
      </c>
      <c r="L182" s="25"/>
      <c r="M182" s="25">
        <v>0</v>
      </c>
      <c r="N182" s="25"/>
      <c r="O182" s="25">
        <v>9811623000</v>
      </c>
      <c r="P182" s="25"/>
      <c r="Q182" s="25">
        <v>0</v>
      </c>
      <c r="R182" s="25"/>
      <c r="S182" s="25">
        <f t="shared" si="25"/>
        <v>9811623000</v>
      </c>
      <c r="T182" s="25"/>
      <c r="U182" s="35">
        <f t="shared" si="23"/>
        <v>2.8671582273145928</v>
      </c>
    </row>
    <row r="183" spans="1:21" ht="39" customHeight="1">
      <c r="A183" s="134" t="s">
        <v>129</v>
      </c>
      <c r="B183" s="28"/>
      <c r="C183" s="25">
        <v>0</v>
      </c>
      <c r="D183" s="25"/>
      <c r="E183" s="25">
        <v>0</v>
      </c>
      <c r="F183" s="25"/>
      <c r="G183" s="25">
        <v>0</v>
      </c>
      <c r="H183" s="25"/>
      <c r="I183" s="25">
        <f t="shared" si="24"/>
        <v>0</v>
      </c>
      <c r="J183" s="25"/>
      <c r="K183" s="35">
        <f t="shared" si="22"/>
        <v>0</v>
      </c>
      <c r="L183" s="25"/>
      <c r="M183" s="25">
        <v>0</v>
      </c>
      <c r="N183" s="25"/>
      <c r="O183" s="25">
        <v>0</v>
      </c>
      <c r="P183" s="25"/>
      <c r="Q183" s="25">
        <v>-15822432946</v>
      </c>
      <c r="R183" s="25"/>
      <c r="S183" s="25">
        <f t="shared" si="25"/>
        <v>-15822432946</v>
      </c>
      <c r="T183" s="25"/>
      <c r="U183" s="35">
        <f t="shared" si="23"/>
        <v>-4.6236406349140573</v>
      </c>
    </row>
    <row r="184" spans="1:21" ht="39" customHeight="1">
      <c r="A184" s="134" t="s">
        <v>137</v>
      </c>
      <c r="B184" s="28"/>
      <c r="C184" s="25">
        <v>0</v>
      </c>
      <c r="D184" s="25"/>
      <c r="E184" s="25">
        <v>0</v>
      </c>
      <c r="F184" s="25"/>
      <c r="G184" s="25">
        <v>0</v>
      </c>
      <c r="H184" s="25"/>
      <c r="I184" s="25">
        <f t="shared" si="24"/>
        <v>0</v>
      </c>
      <c r="J184" s="25"/>
      <c r="K184" s="35">
        <f t="shared" si="22"/>
        <v>0</v>
      </c>
      <c r="L184" s="25"/>
      <c r="M184" s="25">
        <v>0</v>
      </c>
      <c r="N184" s="25"/>
      <c r="O184" s="25">
        <v>0</v>
      </c>
      <c r="P184" s="25"/>
      <c r="Q184" s="25">
        <v>310091853</v>
      </c>
      <c r="R184" s="25"/>
      <c r="S184" s="25">
        <f t="shared" si="25"/>
        <v>310091853</v>
      </c>
      <c r="T184" s="25"/>
      <c r="U184" s="35">
        <f t="shared" si="23"/>
        <v>9.0615223144242016E-2</v>
      </c>
    </row>
    <row r="185" spans="1:21" ht="39" customHeight="1">
      <c r="A185" s="134" t="s">
        <v>131</v>
      </c>
      <c r="B185" s="28"/>
      <c r="C185" s="25">
        <v>0</v>
      </c>
      <c r="D185" s="25"/>
      <c r="E185" s="25">
        <v>0</v>
      </c>
      <c r="F185" s="25"/>
      <c r="G185" s="25">
        <v>0</v>
      </c>
      <c r="H185" s="25"/>
      <c r="I185" s="25">
        <f t="shared" si="24"/>
        <v>0</v>
      </c>
      <c r="J185" s="25"/>
      <c r="K185" s="35">
        <f t="shared" si="22"/>
        <v>0</v>
      </c>
      <c r="L185" s="25"/>
      <c r="M185" s="25">
        <v>0</v>
      </c>
      <c r="N185" s="25"/>
      <c r="O185" s="25">
        <v>0</v>
      </c>
      <c r="P185" s="25"/>
      <c r="Q185" s="25">
        <v>10982204204</v>
      </c>
      <c r="R185" s="25"/>
      <c r="S185" s="25">
        <f t="shared" si="25"/>
        <v>10982204204</v>
      </c>
      <c r="T185" s="25"/>
      <c r="U185" s="35">
        <f t="shared" si="23"/>
        <v>3.2092261532620556</v>
      </c>
    </row>
    <row r="186" spans="1:21" ht="39" customHeight="1">
      <c r="A186" s="134" t="s">
        <v>322</v>
      </c>
      <c r="B186" s="28"/>
      <c r="C186" s="25">
        <v>0</v>
      </c>
      <c r="D186" s="25"/>
      <c r="E186" s="25">
        <v>0</v>
      </c>
      <c r="F186" s="25"/>
      <c r="G186" s="25">
        <v>0</v>
      </c>
      <c r="H186" s="25"/>
      <c r="I186" s="25">
        <f t="shared" si="24"/>
        <v>0</v>
      </c>
      <c r="J186" s="25"/>
      <c r="K186" s="35">
        <f t="shared" si="22"/>
        <v>0</v>
      </c>
      <c r="L186" s="25"/>
      <c r="M186" s="25">
        <v>0</v>
      </c>
      <c r="N186" s="25"/>
      <c r="O186" s="25">
        <v>0</v>
      </c>
      <c r="P186" s="25"/>
      <c r="Q186" s="25">
        <v>235164</v>
      </c>
      <c r="R186" s="25"/>
      <c r="S186" s="25">
        <f t="shared" si="25"/>
        <v>235164</v>
      </c>
      <c r="T186" s="25"/>
      <c r="U186" s="35">
        <f t="shared" si="23"/>
        <v>6.8719761997399292E-5</v>
      </c>
    </row>
    <row r="187" spans="1:21" ht="39" customHeight="1">
      <c r="A187" s="134" t="s">
        <v>302</v>
      </c>
      <c r="B187" s="28"/>
      <c r="C187" s="25">
        <v>0</v>
      </c>
      <c r="D187" s="25"/>
      <c r="E187" s="25">
        <v>8636145000</v>
      </c>
      <c r="F187" s="25"/>
      <c r="G187" s="25">
        <v>0</v>
      </c>
      <c r="H187" s="25"/>
      <c r="I187" s="25">
        <f t="shared" si="24"/>
        <v>8636145000</v>
      </c>
      <c r="J187" s="25"/>
      <c r="K187" s="35">
        <f t="shared" si="22"/>
        <v>-5.4507185883050591</v>
      </c>
      <c r="L187" s="25"/>
      <c r="M187" s="25">
        <v>0</v>
      </c>
      <c r="N187" s="25"/>
      <c r="O187" s="25">
        <v>-394217790</v>
      </c>
      <c r="P187" s="25"/>
      <c r="Q187" s="25">
        <v>-233237946</v>
      </c>
      <c r="R187" s="25"/>
      <c r="S187" s="25">
        <f t="shared" si="25"/>
        <v>-627455736</v>
      </c>
      <c r="T187" s="25"/>
      <c r="U187" s="35">
        <f t="shared" si="23"/>
        <v>-0.18335548315993522</v>
      </c>
    </row>
    <row r="188" spans="1:21" ht="39" customHeight="1">
      <c r="A188" s="134" t="s">
        <v>255</v>
      </c>
      <c r="B188" s="28"/>
      <c r="C188" s="25">
        <v>0</v>
      </c>
      <c r="D188" s="25"/>
      <c r="E188" s="25">
        <v>0</v>
      </c>
      <c r="F188" s="25"/>
      <c r="G188" s="25">
        <v>0</v>
      </c>
      <c r="H188" s="25"/>
      <c r="I188" s="25">
        <f t="shared" si="24"/>
        <v>0</v>
      </c>
      <c r="J188" s="25"/>
      <c r="K188" s="35">
        <f t="shared" si="22"/>
        <v>0</v>
      </c>
      <c r="L188" s="25"/>
      <c r="M188" s="25">
        <v>0</v>
      </c>
      <c r="N188" s="25"/>
      <c r="O188" s="25">
        <v>0</v>
      </c>
      <c r="P188" s="25"/>
      <c r="Q188" s="25">
        <v>8524093477</v>
      </c>
      <c r="R188" s="25"/>
      <c r="S188" s="25">
        <f t="shared" si="25"/>
        <v>8524093477</v>
      </c>
      <c r="T188" s="25"/>
      <c r="U188" s="35">
        <f t="shared" si="23"/>
        <v>2.4909155950018871</v>
      </c>
    </row>
    <row r="189" spans="1:21" ht="39" customHeight="1">
      <c r="A189" s="134" t="s">
        <v>382</v>
      </c>
      <c r="B189" s="28"/>
      <c r="C189" s="25">
        <v>0</v>
      </c>
      <c r="D189" s="25"/>
      <c r="E189" s="25">
        <v>3137940000</v>
      </c>
      <c r="F189" s="25"/>
      <c r="G189" s="25">
        <v>0</v>
      </c>
      <c r="H189" s="25"/>
      <c r="I189" s="25">
        <f t="shared" si="24"/>
        <v>3137940000</v>
      </c>
      <c r="J189" s="25"/>
      <c r="K189" s="35">
        <f t="shared" si="22"/>
        <v>-1.9805165252535684</v>
      </c>
      <c r="L189" s="25"/>
      <c r="M189" s="25">
        <v>0</v>
      </c>
      <c r="N189" s="25"/>
      <c r="O189" s="25">
        <v>18886452000</v>
      </c>
      <c r="P189" s="25"/>
      <c r="Q189" s="25">
        <v>0</v>
      </c>
      <c r="R189" s="25"/>
      <c r="S189" s="25">
        <f t="shared" si="25"/>
        <v>18886452000</v>
      </c>
      <c r="T189" s="25"/>
      <c r="U189" s="35">
        <f t="shared" si="23"/>
        <v>5.5190100798392008</v>
      </c>
    </row>
    <row r="190" spans="1:21" ht="39" customHeight="1">
      <c r="A190" s="134" t="s">
        <v>141</v>
      </c>
      <c r="B190" s="28"/>
      <c r="C190" s="25">
        <v>0</v>
      </c>
      <c r="D190" s="25"/>
      <c r="E190" s="25">
        <v>0</v>
      </c>
      <c r="F190" s="25"/>
      <c r="G190" s="25">
        <v>0</v>
      </c>
      <c r="H190" s="25"/>
      <c r="I190" s="25">
        <f t="shared" si="24"/>
        <v>0</v>
      </c>
      <c r="J190" s="25"/>
      <c r="K190" s="35">
        <f t="shared" si="22"/>
        <v>0</v>
      </c>
      <c r="L190" s="25"/>
      <c r="M190" s="25">
        <v>0</v>
      </c>
      <c r="N190" s="25"/>
      <c r="O190" s="25">
        <v>0</v>
      </c>
      <c r="P190" s="25"/>
      <c r="Q190" s="25">
        <v>28634379917</v>
      </c>
      <c r="R190" s="25"/>
      <c r="S190" s="25">
        <f t="shared" si="25"/>
        <v>28634379917</v>
      </c>
      <c r="T190" s="25"/>
      <c r="U190" s="35">
        <f t="shared" si="23"/>
        <v>8.3675552926440702</v>
      </c>
    </row>
    <row r="191" spans="1:21" ht="39" customHeight="1">
      <c r="A191" s="134" t="s">
        <v>133</v>
      </c>
      <c r="B191" s="28"/>
      <c r="C191" s="25">
        <v>0</v>
      </c>
      <c r="D191" s="25"/>
      <c r="E191" s="25">
        <v>0</v>
      </c>
      <c r="F191" s="25"/>
      <c r="G191" s="25">
        <v>0</v>
      </c>
      <c r="H191" s="25"/>
      <c r="I191" s="25">
        <f t="shared" si="24"/>
        <v>0</v>
      </c>
      <c r="J191" s="25"/>
      <c r="K191" s="35">
        <f t="shared" si="22"/>
        <v>0</v>
      </c>
      <c r="L191" s="25"/>
      <c r="M191" s="25">
        <v>0</v>
      </c>
      <c r="N191" s="25"/>
      <c r="O191" s="25">
        <v>0</v>
      </c>
      <c r="P191" s="25"/>
      <c r="Q191" s="25">
        <v>9883448839</v>
      </c>
      <c r="R191" s="25"/>
      <c r="S191" s="25">
        <f t="shared" si="25"/>
        <v>9883448839</v>
      </c>
      <c r="T191" s="25"/>
      <c r="U191" s="35">
        <f t="shared" si="23"/>
        <v>2.8881472161111073</v>
      </c>
    </row>
    <row r="192" spans="1:21" ht="39" customHeight="1">
      <c r="A192" s="134" t="s">
        <v>68</v>
      </c>
      <c r="B192" s="28"/>
      <c r="C192" s="25">
        <v>0</v>
      </c>
      <c r="D192" s="25"/>
      <c r="E192" s="25">
        <v>0</v>
      </c>
      <c r="F192" s="25"/>
      <c r="G192" s="25">
        <v>0</v>
      </c>
      <c r="H192" s="25"/>
      <c r="I192" s="25">
        <f t="shared" si="24"/>
        <v>0</v>
      </c>
      <c r="J192" s="25"/>
      <c r="K192" s="35">
        <f t="shared" si="22"/>
        <v>0</v>
      </c>
      <c r="L192" s="25"/>
      <c r="M192" s="25">
        <v>0</v>
      </c>
      <c r="N192" s="25"/>
      <c r="O192" s="25">
        <v>0</v>
      </c>
      <c r="P192" s="25"/>
      <c r="Q192" s="25">
        <v>2565494</v>
      </c>
      <c r="R192" s="25"/>
      <c r="S192" s="25">
        <f t="shared" si="25"/>
        <v>2565494</v>
      </c>
      <c r="T192" s="25"/>
      <c r="U192" s="35">
        <f t="shared" si="23"/>
        <v>7.496901612736469E-4</v>
      </c>
    </row>
    <row r="193" spans="1:21" ht="39" customHeight="1">
      <c r="A193" s="134" t="s">
        <v>121</v>
      </c>
      <c r="B193" s="28"/>
      <c r="C193" s="25">
        <v>0</v>
      </c>
      <c r="D193" s="25"/>
      <c r="E193" s="25">
        <v>0</v>
      </c>
      <c r="F193" s="25"/>
      <c r="G193" s="25">
        <v>0</v>
      </c>
      <c r="H193" s="25"/>
      <c r="I193" s="25">
        <f t="shared" si="24"/>
        <v>0</v>
      </c>
      <c r="J193" s="25"/>
      <c r="K193" s="35">
        <f t="shared" si="22"/>
        <v>0</v>
      </c>
      <c r="L193" s="25"/>
      <c r="M193" s="25">
        <v>0</v>
      </c>
      <c r="N193" s="25"/>
      <c r="O193" s="25">
        <v>0</v>
      </c>
      <c r="P193" s="25"/>
      <c r="Q193" s="25">
        <v>193513841</v>
      </c>
      <c r="R193" s="25"/>
      <c r="S193" s="25">
        <f t="shared" si="25"/>
        <v>193513841</v>
      </c>
      <c r="T193" s="25"/>
      <c r="U193" s="35">
        <f t="shared" si="23"/>
        <v>5.654872810771449E-2</v>
      </c>
    </row>
    <row r="194" spans="1:21" ht="39" customHeight="1">
      <c r="A194" s="134" t="s">
        <v>111</v>
      </c>
      <c r="B194" s="28"/>
      <c r="C194" s="25">
        <v>0</v>
      </c>
      <c r="D194" s="25"/>
      <c r="E194" s="25">
        <v>0</v>
      </c>
      <c r="F194" s="25"/>
      <c r="G194" s="25">
        <v>0</v>
      </c>
      <c r="H194" s="25"/>
      <c r="I194" s="25">
        <f t="shared" si="24"/>
        <v>0</v>
      </c>
      <c r="J194" s="25"/>
      <c r="K194" s="35">
        <f t="shared" si="22"/>
        <v>0</v>
      </c>
      <c r="L194" s="25"/>
      <c r="M194" s="25">
        <v>0</v>
      </c>
      <c r="N194" s="25"/>
      <c r="O194" s="25">
        <v>0</v>
      </c>
      <c r="P194" s="25"/>
      <c r="Q194" s="25">
        <v>2344205568</v>
      </c>
      <c r="R194" s="25"/>
      <c r="S194" s="25">
        <f t="shared" si="25"/>
        <v>2344205568</v>
      </c>
      <c r="T194" s="25"/>
      <c r="U194" s="35">
        <f t="shared" si="23"/>
        <v>0.68502512589485731</v>
      </c>
    </row>
    <row r="195" spans="1:21" ht="39" customHeight="1">
      <c r="A195" s="134" t="s">
        <v>103</v>
      </c>
      <c r="B195" s="28"/>
      <c r="C195" s="25">
        <v>0</v>
      </c>
      <c r="D195" s="25"/>
      <c r="E195" s="25">
        <v>0</v>
      </c>
      <c r="F195" s="25"/>
      <c r="G195" s="25">
        <v>0</v>
      </c>
      <c r="H195" s="25"/>
      <c r="I195" s="25">
        <f t="shared" si="24"/>
        <v>0</v>
      </c>
      <c r="J195" s="25"/>
      <c r="K195" s="35">
        <f t="shared" si="22"/>
        <v>0</v>
      </c>
      <c r="L195" s="25"/>
      <c r="M195" s="25">
        <v>0</v>
      </c>
      <c r="N195" s="25"/>
      <c r="O195" s="25">
        <v>0</v>
      </c>
      <c r="P195" s="25"/>
      <c r="Q195" s="25">
        <v>-2074899272</v>
      </c>
      <c r="R195" s="25"/>
      <c r="S195" s="25">
        <f t="shared" si="25"/>
        <v>-2074899272</v>
      </c>
      <c r="T195" s="25"/>
      <c r="U195" s="35">
        <f t="shared" si="23"/>
        <v>-0.60632828213679424</v>
      </c>
    </row>
    <row r="196" spans="1:21" ht="39" customHeight="1">
      <c r="A196" s="134" t="s">
        <v>118</v>
      </c>
      <c r="B196" s="28"/>
      <c r="C196" s="25">
        <v>0</v>
      </c>
      <c r="D196" s="25"/>
      <c r="E196" s="25">
        <v>0</v>
      </c>
      <c r="F196" s="25"/>
      <c r="G196" s="25">
        <v>0</v>
      </c>
      <c r="H196" s="25"/>
      <c r="I196" s="25">
        <f t="shared" si="24"/>
        <v>0</v>
      </c>
      <c r="J196" s="25"/>
      <c r="K196" s="35">
        <f t="shared" si="22"/>
        <v>0</v>
      </c>
      <c r="L196" s="25"/>
      <c r="M196" s="25">
        <v>0</v>
      </c>
      <c r="N196" s="25"/>
      <c r="O196" s="25">
        <v>0</v>
      </c>
      <c r="P196" s="25"/>
      <c r="Q196" s="25">
        <v>46380868</v>
      </c>
      <c r="R196" s="25"/>
      <c r="S196" s="25">
        <f t="shared" si="25"/>
        <v>46380868</v>
      </c>
      <c r="T196" s="25"/>
      <c r="U196" s="35">
        <f t="shared" si="23"/>
        <v>1.355344444809917E-2</v>
      </c>
    </row>
    <row r="197" spans="1:21" ht="39" customHeight="1">
      <c r="A197" s="134" t="s">
        <v>233</v>
      </c>
      <c r="B197" s="28"/>
      <c r="C197" s="25">
        <v>0</v>
      </c>
      <c r="D197" s="25"/>
      <c r="E197" s="25">
        <v>0</v>
      </c>
      <c r="F197" s="25"/>
      <c r="G197" s="25">
        <v>0</v>
      </c>
      <c r="H197" s="25"/>
      <c r="I197" s="25">
        <f t="shared" si="24"/>
        <v>0</v>
      </c>
      <c r="J197" s="25"/>
      <c r="K197" s="35">
        <f t="shared" si="22"/>
        <v>0</v>
      </c>
      <c r="L197" s="25"/>
      <c r="M197" s="25">
        <v>0</v>
      </c>
      <c r="N197" s="25"/>
      <c r="O197" s="25">
        <v>0</v>
      </c>
      <c r="P197" s="25"/>
      <c r="Q197" s="25">
        <v>215229614</v>
      </c>
      <c r="R197" s="25"/>
      <c r="S197" s="25">
        <f t="shared" si="25"/>
        <v>215229614</v>
      </c>
      <c r="T197" s="25"/>
      <c r="U197" s="35">
        <f t="shared" si="23"/>
        <v>6.2894524029494817E-2</v>
      </c>
    </row>
    <row r="198" spans="1:21" ht="39" customHeight="1" thickBot="1">
      <c r="A198" s="134" t="s">
        <v>234</v>
      </c>
      <c r="B198" s="28"/>
      <c r="C198" s="26">
        <v>0</v>
      </c>
      <c r="D198" s="25"/>
      <c r="E198" s="26">
        <v>0</v>
      </c>
      <c r="F198" s="25"/>
      <c r="G198" s="26">
        <v>0</v>
      </c>
      <c r="H198" s="25"/>
      <c r="I198" s="26">
        <f t="shared" si="24"/>
        <v>0</v>
      </c>
      <c r="J198" s="25"/>
      <c r="K198" s="107">
        <f t="shared" si="22"/>
        <v>0</v>
      </c>
      <c r="L198" s="25"/>
      <c r="M198" s="26">
        <v>0</v>
      </c>
      <c r="N198" s="25"/>
      <c r="O198" s="26">
        <v>0</v>
      </c>
      <c r="P198" s="25"/>
      <c r="Q198" s="26">
        <v>19783484798</v>
      </c>
      <c r="R198" s="25"/>
      <c r="S198" s="26">
        <f t="shared" si="25"/>
        <v>19783484798</v>
      </c>
      <c r="T198" s="25"/>
      <c r="U198" s="107">
        <f t="shared" si="23"/>
        <v>5.7811415301565168</v>
      </c>
    </row>
    <row r="199" spans="1:21" ht="39" customHeight="1" thickBot="1">
      <c r="A199" s="106" t="s">
        <v>196</v>
      </c>
      <c r="B199" s="108"/>
      <c r="C199" s="33">
        <f>SUM(C179:C198)</f>
        <v>58105189500</v>
      </c>
      <c r="D199" s="32"/>
      <c r="E199" s="33">
        <f>SUM(E179:E198)</f>
        <v>-214073202390</v>
      </c>
      <c r="F199" s="32"/>
      <c r="G199" s="33">
        <f>SUM(G179:G198)</f>
        <v>6492179403</v>
      </c>
      <c r="H199" s="32"/>
      <c r="I199" s="33">
        <f>SUM(I179:I198)</f>
        <v>-149475833487</v>
      </c>
      <c r="J199" s="32"/>
      <c r="K199" s="109">
        <f>SUM(K179:K198)</f>
        <v>94.341943551200544</v>
      </c>
      <c r="L199" s="32"/>
      <c r="M199" s="33">
        <f>SUM(M179:M198)</f>
        <v>104515584416</v>
      </c>
      <c r="N199" s="32"/>
      <c r="O199" s="33">
        <f>SUM(O179:O198)</f>
        <v>-921836895942</v>
      </c>
      <c r="P199" s="32"/>
      <c r="Q199" s="33">
        <f>SUM(Q179:Q198)</f>
        <v>641339691306</v>
      </c>
      <c r="R199" s="32"/>
      <c r="S199" s="33">
        <f>SUM(S179:S198)</f>
        <v>-175981620220</v>
      </c>
      <c r="T199" s="32"/>
      <c r="U199" s="109">
        <f>SUM(U179:U198)</f>
        <v>-51.425452269204115</v>
      </c>
    </row>
    <row r="200" spans="1:21" ht="39" customHeight="1">
      <c r="A200" s="27"/>
      <c r="B200" s="28"/>
      <c r="C200" s="25"/>
      <c r="D200" s="25"/>
      <c r="E200" s="25"/>
      <c r="F200" s="25"/>
      <c r="G200" s="25"/>
      <c r="H200" s="25"/>
      <c r="I200" s="25"/>
      <c r="J200" s="25"/>
      <c r="K200" s="35"/>
      <c r="L200" s="25"/>
      <c r="M200" s="25"/>
      <c r="N200" s="25"/>
      <c r="O200" s="25"/>
      <c r="P200" s="25"/>
      <c r="Q200" s="25"/>
      <c r="R200" s="25"/>
      <c r="S200" s="25"/>
      <c r="T200" s="25"/>
      <c r="U200" s="35"/>
    </row>
    <row r="201" spans="1:21" ht="39" customHeight="1">
      <c r="A201" s="179" t="s">
        <v>0</v>
      </c>
      <c r="B201" s="179"/>
      <c r="C201" s="179"/>
      <c r="D201" s="179"/>
      <c r="E201" s="179"/>
      <c r="F201" s="179"/>
      <c r="G201" s="179"/>
      <c r="H201" s="179"/>
      <c r="I201" s="179"/>
      <c r="J201" s="179"/>
      <c r="K201" s="179"/>
      <c r="L201" s="179"/>
      <c r="M201" s="179"/>
      <c r="N201" s="179"/>
      <c r="O201" s="179"/>
      <c r="P201" s="179"/>
      <c r="Q201" s="179"/>
      <c r="R201" s="179"/>
      <c r="S201" s="179"/>
      <c r="T201" s="179"/>
      <c r="U201" s="179"/>
    </row>
    <row r="202" spans="1:21" ht="39" customHeight="1">
      <c r="A202" s="179" t="s">
        <v>82</v>
      </c>
      <c r="B202" s="179"/>
      <c r="C202" s="179"/>
      <c r="D202" s="179"/>
      <c r="E202" s="179"/>
      <c r="F202" s="179"/>
      <c r="G202" s="179"/>
      <c r="H202" s="179"/>
      <c r="I202" s="179"/>
      <c r="J202" s="179"/>
      <c r="K202" s="179"/>
      <c r="L202" s="179"/>
      <c r="M202" s="179"/>
      <c r="N202" s="179"/>
      <c r="O202" s="179"/>
      <c r="P202" s="179"/>
      <c r="Q202" s="179"/>
      <c r="R202" s="179"/>
      <c r="S202" s="179"/>
      <c r="T202" s="179"/>
      <c r="U202" s="179"/>
    </row>
    <row r="203" spans="1:21" ht="39" customHeight="1">
      <c r="A203" s="179" t="s">
        <v>379</v>
      </c>
      <c r="B203" s="179"/>
      <c r="C203" s="179"/>
      <c r="D203" s="179"/>
      <c r="E203" s="179"/>
      <c r="F203" s="179"/>
      <c r="G203" s="179"/>
      <c r="H203" s="179"/>
      <c r="I203" s="179"/>
      <c r="J203" s="179"/>
      <c r="K203" s="179"/>
      <c r="L203" s="179"/>
      <c r="M203" s="179"/>
      <c r="N203" s="179"/>
      <c r="O203" s="179"/>
      <c r="P203" s="179"/>
      <c r="Q203" s="179"/>
      <c r="R203" s="179"/>
      <c r="S203" s="179"/>
      <c r="T203" s="179"/>
      <c r="U203" s="179"/>
    </row>
    <row r="204" spans="1:21" ht="39" customHeight="1"/>
    <row r="205" spans="1:21" ht="39" customHeight="1">
      <c r="A205" s="180" t="s">
        <v>267</v>
      </c>
      <c r="B205" s="180"/>
      <c r="C205" s="180"/>
      <c r="D205" s="180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  <c r="R205" s="180"/>
      <c r="S205" s="180"/>
      <c r="T205" s="180"/>
      <c r="U205" s="180"/>
    </row>
    <row r="206" spans="1:21" ht="39" customHeight="1">
      <c r="C206" s="183" t="s">
        <v>160</v>
      </c>
      <c r="D206" s="183"/>
      <c r="E206" s="183"/>
      <c r="F206" s="183"/>
      <c r="G206" s="183"/>
      <c r="H206" s="183"/>
      <c r="I206" s="183"/>
      <c r="J206" s="183"/>
      <c r="K206" s="183"/>
      <c r="L206" s="183"/>
      <c r="M206" s="183"/>
      <c r="N206" s="183"/>
      <c r="O206" s="183"/>
      <c r="P206" s="183"/>
      <c r="Q206" s="183"/>
      <c r="R206" s="183"/>
      <c r="S206" s="183"/>
      <c r="T206" s="183"/>
      <c r="U206" s="183"/>
    </row>
    <row r="207" spans="1:21" ht="39" customHeight="1" thickBot="1">
      <c r="A207" s="100"/>
      <c r="B207" s="100"/>
      <c r="C207" s="178" t="s">
        <v>380</v>
      </c>
      <c r="D207" s="178"/>
      <c r="E207" s="178"/>
      <c r="F207" s="178"/>
      <c r="G207" s="178"/>
      <c r="H207" s="178"/>
      <c r="I207" s="178"/>
      <c r="J207" s="178"/>
      <c r="K207" s="178"/>
      <c r="L207" s="83"/>
      <c r="M207" s="178" t="s">
        <v>381</v>
      </c>
      <c r="N207" s="178"/>
      <c r="O207" s="178"/>
      <c r="P207" s="178"/>
      <c r="Q207" s="178"/>
      <c r="R207" s="178"/>
      <c r="S207" s="178"/>
      <c r="T207" s="178"/>
      <c r="U207" s="178"/>
    </row>
    <row r="208" spans="1:21" ht="39" customHeight="1">
      <c r="A208" s="181" t="s">
        <v>192</v>
      </c>
      <c r="B208" s="93"/>
      <c r="C208" s="176" t="s">
        <v>90</v>
      </c>
      <c r="D208" s="77"/>
      <c r="E208" s="176" t="s">
        <v>151</v>
      </c>
      <c r="F208" s="77"/>
      <c r="G208" s="176" t="s">
        <v>152</v>
      </c>
      <c r="H208" s="77"/>
      <c r="I208" s="176" t="s">
        <v>30</v>
      </c>
      <c r="J208" s="176"/>
      <c r="K208" s="176"/>
      <c r="L208" s="77"/>
      <c r="M208" s="176" t="s">
        <v>90</v>
      </c>
      <c r="N208" s="101"/>
      <c r="O208" s="176" t="s">
        <v>151</v>
      </c>
      <c r="P208" s="101"/>
      <c r="Q208" s="176" t="s">
        <v>152</v>
      </c>
      <c r="R208" s="101"/>
      <c r="S208" s="176" t="s">
        <v>30</v>
      </c>
      <c r="T208" s="176"/>
      <c r="U208" s="176"/>
    </row>
    <row r="209" spans="1:21" ht="39" customHeight="1" thickBot="1">
      <c r="A209" s="181"/>
      <c r="B209" s="93"/>
      <c r="C209" s="177"/>
      <c r="D209" s="77"/>
      <c r="E209" s="177"/>
      <c r="F209" s="77"/>
      <c r="G209" s="177"/>
      <c r="H209" s="77"/>
      <c r="I209" s="178"/>
      <c r="J209" s="178"/>
      <c r="K209" s="178"/>
      <c r="L209" s="77"/>
      <c r="M209" s="177"/>
      <c r="N209" s="77"/>
      <c r="O209" s="177"/>
      <c r="P209" s="77"/>
      <c r="Q209" s="177"/>
      <c r="R209" s="77"/>
      <c r="S209" s="178"/>
      <c r="T209" s="178"/>
      <c r="U209" s="178"/>
    </row>
    <row r="210" spans="1:21" ht="39" customHeight="1" thickBot="1">
      <c r="A210" s="182"/>
      <c r="B210" s="93"/>
      <c r="C210" s="76" t="s">
        <v>193</v>
      </c>
      <c r="D210" s="77"/>
      <c r="E210" s="76" t="s">
        <v>194</v>
      </c>
      <c r="F210" s="77"/>
      <c r="G210" s="76" t="s">
        <v>195</v>
      </c>
      <c r="H210" s="83"/>
      <c r="I210" s="94" t="s">
        <v>79</v>
      </c>
      <c r="J210" s="77"/>
      <c r="K210" s="104" t="s">
        <v>153</v>
      </c>
      <c r="L210" s="77"/>
      <c r="M210" s="76" t="s">
        <v>193</v>
      </c>
      <c r="N210" s="77"/>
      <c r="O210" s="76" t="s">
        <v>194</v>
      </c>
      <c r="P210" s="77"/>
      <c r="Q210" s="76" t="s">
        <v>195</v>
      </c>
      <c r="R210" s="102"/>
      <c r="S210" s="94" t="s">
        <v>79</v>
      </c>
      <c r="T210" s="94"/>
      <c r="U210" s="104" t="s">
        <v>153</v>
      </c>
    </row>
    <row r="211" spans="1:21" ht="39" customHeight="1">
      <c r="A211" s="128" t="s">
        <v>197</v>
      </c>
      <c r="B211" s="93"/>
      <c r="C211" s="129">
        <f>C199</f>
        <v>58105189500</v>
      </c>
      <c r="D211" s="129"/>
      <c r="E211" s="129">
        <f>E199</f>
        <v>-214073202390</v>
      </c>
      <c r="F211" s="129"/>
      <c r="G211" s="129">
        <f>G199</f>
        <v>6492179403</v>
      </c>
      <c r="H211" s="130"/>
      <c r="I211" s="129">
        <f>I199</f>
        <v>-149475833487</v>
      </c>
      <c r="J211" s="129"/>
      <c r="K211" s="131">
        <f>K199</f>
        <v>94.341943551200544</v>
      </c>
      <c r="L211" s="129"/>
      <c r="M211" s="129">
        <f>M199</f>
        <v>104515584416</v>
      </c>
      <c r="N211" s="129"/>
      <c r="O211" s="129">
        <f>O199</f>
        <v>-921836895942</v>
      </c>
      <c r="P211" s="129"/>
      <c r="Q211" s="129">
        <f>Q199</f>
        <v>641339691306</v>
      </c>
      <c r="R211" s="130"/>
      <c r="S211" s="129">
        <f>S199</f>
        <v>-175981620220</v>
      </c>
      <c r="T211" s="129"/>
      <c r="U211" s="131">
        <f>U199</f>
        <v>-51.425452269204115</v>
      </c>
    </row>
    <row r="212" spans="1:21" ht="39" customHeight="1">
      <c r="A212" s="27" t="s">
        <v>138</v>
      </c>
      <c r="B212" s="28"/>
      <c r="C212" s="25">
        <v>0</v>
      </c>
      <c r="D212" s="25"/>
      <c r="E212" s="25">
        <v>0</v>
      </c>
      <c r="F212" s="25"/>
      <c r="G212" s="25">
        <v>0</v>
      </c>
      <c r="H212" s="25"/>
      <c r="I212" s="25">
        <f>C212+E212+G212</f>
        <v>0</v>
      </c>
      <c r="J212" s="25"/>
      <c r="K212" s="35">
        <f t="shared" ref="K212:K229" si="26">I212/$I$302*100</f>
        <v>0</v>
      </c>
      <c r="L212" s="25"/>
      <c r="M212" s="25">
        <v>0</v>
      </c>
      <c r="N212" s="25"/>
      <c r="O212" s="25">
        <v>0</v>
      </c>
      <c r="P212" s="25"/>
      <c r="Q212" s="25">
        <v>21536737</v>
      </c>
      <c r="R212" s="25"/>
      <c r="S212" s="25">
        <f>M212+O212+Q212</f>
        <v>21536737</v>
      </c>
      <c r="T212" s="25"/>
      <c r="U212" s="35">
        <f t="shared" ref="U212:U229" si="27">S212/$S$302*100</f>
        <v>6.2934779168605038E-3</v>
      </c>
    </row>
    <row r="213" spans="1:21" ht="39" customHeight="1">
      <c r="A213" s="27" t="s">
        <v>235</v>
      </c>
      <c r="B213" s="28"/>
      <c r="C213" s="25">
        <v>0</v>
      </c>
      <c r="D213" s="25"/>
      <c r="E213" s="25">
        <v>0</v>
      </c>
      <c r="F213" s="25"/>
      <c r="G213" s="25">
        <v>0</v>
      </c>
      <c r="H213" s="25"/>
      <c r="I213" s="25">
        <f t="shared" ref="I213:I229" si="28">C213+E213+G213</f>
        <v>0</v>
      </c>
      <c r="J213" s="25"/>
      <c r="K213" s="35">
        <f t="shared" si="26"/>
        <v>0</v>
      </c>
      <c r="L213" s="25"/>
      <c r="M213" s="25">
        <v>0</v>
      </c>
      <c r="N213" s="25"/>
      <c r="O213" s="25">
        <v>0</v>
      </c>
      <c r="P213" s="25"/>
      <c r="Q213" s="25">
        <v>9105627184</v>
      </c>
      <c r="R213" s="25"/>
      <c r="S213" s="25">
        <f t="shared" ref="S213:S229" si="29">M213+O213+Q213</f>
        <v>9105627184</v>
      </c>
      <c r="T213" s="25"/>
      <c r="U213" s="35">
        <f t="shared" si="27"/>
        <v>2.6608517159153999</v>
      </c>
    </row>
    <row r="214" spans="1:21" ht="39" customHeight="1">
      <c r="A214" s="27" t="s">
        <v>130</v>
      </c>
      <c r="B214" s="28"/>
      <c r="C214" s="25">
        <v>0</v>
      </c>
      <c r="D214" s="25"/>
      <c r="E214" s="25">
        <v>0</v>
      </c>
      <c r="F214" s="25"/>
      <c r="G214" s="25">
        <v>0</v>
      </c>
      <c r="H214" s="25"/>
      <c r="I214" s="25">
        <f t="shared" si="28"/>
        <v>0</v>
      </c>
      <c r="J214" s="25"/>
      <c r="K214" s="35">
        <f t="shared" si="26"/>
        <v>0</v>
      </c>
      <c r="L214" s="25"/>
      <c r="M214" s="25">
        <v>0</v>
      </c>
      <c r="N214" s="25"/>
      <c r="O214" s="25">
        <v>0</v>
      </c>
      <c r="P214" s="25"/>
      <c r="Q214" s="25">
        <v>32351273</v>
      </c>
      <c r="R214" s="25"/>
      <c r="S214" s="25">
        <f t="shared" si="29"/>
        <v>32351273</v>
      </c>
      <c r="T214" s="25"/>
      <c r="U214" s="35">
        <f t="shared" si="27"/>
        <v>9.4537079692167576E-3</v>
      </c>
    </row>
    <row r="215" spans="1:21" ht="39" customHeight="1">
      <c r="A215" s="27" t="s">
        <v>114</v>
      </c>
      <c r="B215" s="28"/>
      <c r="C215" s="25">
        <v>0</v>
      </c>
      <c r="D215" s="25"/>
      <c r="E215" s="25">
        <v>0</v>
      </c>
      <c r="F215" s="25"/>
      <c r="G215" s="25">
        <v>0</v>
      </c>
      <c r="H215" s="25"/>
      <c r="I215" s="25">
        <f t="shared" si="28"/>
        <v>0</v>
      </c>
      <c r="J215" s="25"/>
      <c r="K215" s="35">
        <f t="shared" si="26"/>
        <v>0</v>
      </c>
      <c r="L215" s="25"/>
      <c r="M215" s="25">
        <v>0</v>
      </c>
      <c r="N215" s="25"/>
      <c r="O215" s="25">
        <v>0</v>
      </c>
      <c r="P215" s="25"/>
      <c r="Q215" s="25">
        <v>1095079</v>
      </c>
      <c r="R215" s="25"/>
      <c r="S215" s="25">
        <f t="shared" si="29"/>
        <v>1095079</v>
      </c>
      <c r="T215" s="25"/>
      <c r="U215" s="35">
        <f t="shared" si="27"/>
        <v>3.2000462761455845E-4</v>
      </c>
    </row>
    <row r="216" spans="1:21" ht="39" customHeight="1">
      <c r="A216" s="27" t="s">
        <v>143</v>
      </c>
      <c r="B216" s="28"/>
      <c r="C216" s="25">
        <v>0</v>
      </c>
      <c r="D216" s="25"/>
      <c r="E216" s="25">
        <v>0</v>
      </c>
      <c r="F216" s="25"/>
      <c r="G216" s="25">
        <v>0</v>
      </c>
      <c r="H216" s="25"/>
      <c r="I216" s="25">
        <f t="shared" si="28"/>
        <v>0</v>
      </c>
      <c r="J216" s="25"/>
      <c r="K216" s="35">
        <f t="shared" si="26"/>
        <v>0</v>
      </c>
      <c r="L216" s="25"/>
      <c r="M216" s="25">
        <v>0</v>
      </c>
      <c r="N216" s="25"/>
      <c r="O216" s="25">
        <v>0</v>
      </c>
      <c r="P216" s="25"/>
      <c r="Q216" s="25">
        <v>483673091</v>
      </c>
      <c r="R216" s="25"/>
      <c r="S216" s="25">
        <f t="shared" si="29"/>
        <v>483673091</v>
      </c>
      <c r="T216" s="25"/>
      <c r="U216" s="35">
        <f t="shared" si="27"/>
        <v>0.14133923431335771</v>
      </c>
    </row>
    <row r="217" spans="1:21" ht="39" customHeight="1">
      <c r="A217" s="27" t="s">
        <v>144</v>
      </c>
      <c r="B217" s="28"/>
      <c r="C217" s="25">
        <v>0</v>
      </c>
      <c r="D217" s="25"/>
      <c r="E217" s="25">
        <v>0</v>
      </c>
      <c r="F217" s="25"/>
      <c r="G217" s="25">
        <v>0</v>
      </c>
      <c r="H217" s="25"/>
      <c r="I217" s="25">
        <f t="shared" si="28"/>
        <v>0</v>
      </c>
      <c r="J217" s="25"/>
      <c r="K217" s="35">
        <f t="shared" si="26"/>
        <v>0</v>
      </c>
      <c r="L217" s="25"/>
      <c r="M217" s="25">
        <v>0</v>
      </c>
      <c r="N217" s="25"/>
      <c r="O217" s="25">
        <v>0</v>
      </c>
      <c r="P217" s="25"/>
      <c r="Q217" s="25">
        <v>637274350</v>
      </c>
      <c r="R217" s="25"/>
      <c r="S217" s="25">
        <f t="shared" si="29"/>
        <v>637274350</v>
      </c>
      <c r="T217" s="25"/>
      <c r="U217" s="35">
        <f t="shared" si="27"/>
        <v>0.18622468430136985</v>
      </c>
    </row>
    <row r="218" spans="1:21" ht="39" customHeight="1">
      <c r="A218" s="27" t="s">
        <v>236</v>
      </c>
      <c r="B218" s="28"/>
      <c r="C218" s="25">
        <v>0</v>
      </c>
      <c r="D218" s="25"/>
      <c r="E218" s="25">
        <v>0</v>
      </c>
      <c r="F218" s="25"/>
      <c r="G218" s="25">
        <v>0</v>
      </c>
      <c r="H218" s="25"/>
      <c r="I218" s="25">
        <f t="shared" si="28"/>
        <v>0</v>
      </c>
      <c r="J218" s="25"/>
      <c r="K218" s="35">
        <f t="shared" si="26"/>
        <v>0</v>
      </c>
      <c r="L218" s="25"/>
      <c r="M218" s="25">
        <v>0</v>
      </c>
      <c r="N218" s="25"/>
      <c r="O218" s="25">
        <v>0</v>
      </c>
      <c r="P218" s="25"/>
      <c r="Q218" s="25">
        <v>18783480386</v>
      </c>
      <c r="R218" s="25"/>
      <c r="S218" s="25">
        <f t="shared" si="29"/>
        <v>18783480386</v>
      </c>
      <c r="T218" s="25"/>
      <c r="U218" s="35">
        <f t="shared" si="27"/>
        <v>5.4889196544060219</v>
      </c>
    </row>
    <row r="219" spans="1:21" ht="39" customHeight="1">
      <c r="A219" s="27" t="s">
        <v>237</v>
      </c>
      <c r="B219" s="28"/>
      <c r="C219" s="25">
        <v>0</v>
      </c>
      <c r="D219" s="25"/>
      <c r="E219" s="25">
        <v>0</v>
      </c>
      <c r="F219" s="25"/>
      <c r="G219" s="25">
        <v>0</v>
      </c>
      <c r="H219" s="25"/>
      <c r="I219" s="25">
        <f t="shared" si="28"/>
        <v>0</v>
      </c>
      <c r="J219" s="25"/>
      <c r="K219" s="35">
        <f t="shared" si="26"/>
        <v>0</v>
      </c>
      <c r="L219" s="25"/>
      <c r="M219" s="25">
        <v>0</v>
      </c>
      <c r="N219" s="25"/>
      <c r="O219" s="25">
        <v>0</v>
      </c>
      <c r="P219" s="25"/>
      <c r="Q219" s="25">
        <v>3090523665</v>
      </c>
      <c r="R219" s="25"/>
      <c r="S219" s="25">
        <f t="shared" si="29"/>
        <v>3090523665</v>
      </c>
      <c r="T219" s="25"/>
      <c r="U219" s="35">
        <f t="shared" si="27"/>
        <v>0.90311463789580959</v>
      </c>
    </row>
    <row r="220" spans="1:21" ht="39" customHeight="1">
      <c r="A220" s="27" t="s">
        <v>239</v>
      </c>
      <c r="B220" s="28"/>
      <c r="C220" s="25">
        <v>0</v>
      </c>
      <c r="D220" s="25"/>
      <c r="E220" s="25">
        <v>0</v>
      </c>
      <c r="F220" s="25"/>
      <c r="G220" s="25">
        <v>0</v>
      </c>
      <c r="H220" s="25"/>
      <c r="I220" s="25">
        <f t="shared" si="28"/>
        <v>0</v>
      </c>
      <c r="J220" s="25"/>
      <c r="K220" s="35">
        <f t="shared" si="26"/>
        <v>0</v>
      </c>
      <c r="L220" s="25"/>
      <c r="M220" s="25">
        <v>0</v>
      </c>
      <c r="N220" s="25"/>
      <c r="O220" s="25">
        <v>0</v>
      </c>
      <c r="P220" s="25"/>
      <c r="Q220" s="25">
        <v>14368964389</v>
      </c>
      <c r="R220" s="25"/>
      <c r="S220" s="25">
        <f t="shared" si="29"/>
        <v>14368964389</v>
      </c>
      <c r="T220" s="25"/>
      <c r="U220" s="35">
        <f t="shared" si="27"/>
        <v>4.1989072007670645</v>
      </c>
    </row>
    <row r="221" spans="1:21" ht="39" customHeight="1">
      <c r="A221" s="27" t="s">
        <v>117</v>
      </c>
      <c r="B221" s="28"/>
      <c r="C221" s="25">
        <v>0</v>
      </c>
      <c r="D221" s="25"/>
      <c r="E221" s="25">
        <v>0</v>
      </c>
      <c r="F221" s="25"/>
      <c r="G221" s="25">
        <v>0</v>
      </c>
      <c r="H221" s="25"/>
      <c r="I221" s="25">
        <f t="shared" si="28"/>
        <v>0</v>
      </c>
      <c r="J221" s="25"/>
      <c r="K221" s="35">
        <f t="shared" si="26"/>
        <v>0</v>
      </c>
      <c r="L221" s="25"/>
      <c r="M221" s="25">
        <v>0</v>
      </c>
      <c r="N221" s="25"/>
      <c r="O221" s="25">
        <v>0</v>
      </c>
      <c r="P221" s="25"/>
      <c r="Q221" s="25">
        <v>-1058628597</v>
      </c>
      <c r="R221" s="25"/>
      <c r="S221" s="25">
        <f t="shared" si="29"/>
        <v>-1058628597</v>
      </c>
      <c r="T221" s="25"/>
      <c r="U221" s="35">
        <f t="shared" si="27"/>
        <v>-0.30935306947271152</v>
      </c>
    </row>
    <row r="222" spans="1:21" ht="39" customHeight="1">
      <c r="A222" s="27" t="s">
        <v>240</v>
      </c>
      <c r="B222" s="28"/>
      <c r="C222" s="25">
        <v>0</v>
      </c>
      <c r="D222" s="25"/>
      <c r="E222" s="25">
        <v>0</v>
      </c>
      <c r="F222" s="25"/>
      <c r="G222" s="25">
        <v>0</v>
      </c>
      <c r="H222" s="25"/>
      <c r="I222" s="25">
        <f t="shared" si="28"/>
        <v>0</v>
      </c>
      <c r="J222" s="25"/>
      <c r="K222" s="35">
        <f t="shared" si="26"/>
        <v>0</v>
      </c>
      <c r="L222" s="25"/>
      <c r="M222" s="25">
        <v>0</v>
      </c>
      <c r="N222" s="25"/>
      <c r="O222" s="25">
        <v>0</v>
      </c>
      <c r="P222" s="25"/>
      <c r="Q222" s="25">
        <v>6645042672</v>
      </c>
      <c r="R222" s="25"/>
      <c r="S222" s="25">
        <f t="shared" si="29"/>
        <v>6645042672</v>
      </c>
      <c r="T222" s="25"/>
      <c r="U222" s="35">
        <f t="shared" si="27"/>
        <v>1.9418182667517234</v>
      </c>
    </row>
    <row r="223" spans="1:21" ht="39" customHeight="1">
      <c r="A223" s="27" t="s">
        <v>241</v>
      </c>
      <c r="B223" s="28"/>
      <c r="C223" s="25">
        <v>0</v>
      </c>
      <c r="D223" s="25"/>
      <c r="E223" s="25">
        <v>0</v>
      </c>
      <c r="F223" s="25"/>
      <c r="G223" s="25">
        <v>0</v>
      </c>
      <c r="H223" s="25"/>
      <c r="I223" s="25">
        <f t="shared" si="28"/>
        <v>0</v>
      </c>
      <c r="J223" s="25"/>
      <c r="K223" s="35">
        <f t="shared" si="26"/>
        <v>0</v>
      </c>
      <c r="L223" s="25"/>
      <c r="M223" s="25">
        <v>0</v>
      </c>
      <c r="N223" s="25"/>
      <c r="O223" s="25">
        <v>0</v>
      </c>
      <c r="P223" s="25"/>
      <c r="Q223" s="25">
        <v>8909089265</v>
      </c>
      <c r="R223" s="25"/>
      <c r="S223" s="25">
        <f t="shared" si="29"/>
        <v>8909089265</v>
      </c>
      <c r="T223" s="25"/>
      <c r="U223" s="35">
        <f t="shared" si="27"/>
        <v>2.6034192899609847</v>
      </c>
    </row>
    <row r="224" spans="1:21" ht="39" customHeight="1">
      <c r="A224" s="27" t="s">
        <v>134</v>
      </c>
      <c r="B224" s="28"/>
      <c r="C224" s="25">
        <v>0</v>
      </c>
      <c r="D224" s="25"/>
      <c r="E224" s="25">
        <v>0</v>
      </c>
      <c r="F224" s="25"/>
      <c r="G224" s="25">
        <v>0</v>
      </c>
      <c r="H224" s="25"/>
      <c r="I224" s="25">
        <f t="shared" si="28"/>
        <v>0</v>
      </c>
      <c r="J224" s="25"/>
      <c r="K224" s="35">
        <f t="shared" si="26"/>
        <v>0</v>
      </c>
      <c r="L224" s="25"/>
      <c r="M224" s="25">
        <v>0</v>
      </c>
      <c r="N224" s="25"/>
      <c r="O224" s="25">
        <v>0</v>
      </c>
      <c r="P224" s="25"/>
      <c r="Q224" s="25">
        <v>61980310</v>
      </c>
      <c r="R224" s="25"/>
      <c r="S224" s="25">
        <f t="shared" si="29"/>
        <v>61980310</v>
      </c>
      <c r="T224" s="25"/>
      <c r="U224" s="35">
        <f t="shared" si="27"/>
        <v>1.811192253799488E-2</v>
      </c>
    </row>
    <row r="225" spans="1:21" ht="39" customHeight="1">
      <c r="A225" s="27" t="s">
        <v>125</v>
      </c>
      <c r="B225" s="28"/>
      <c r="C225" s="25">
        <v>0</v>
      </c>
      <c r="D225" s="25"/>
      <c r="E225" s="25">
        <v>0</v>
      </c>
      <c r="F225" s="25"/>
      <c r="G225" s="25">
        <v>0</v>
      </c>
      <c r="H225" s="25"/>
      <c r="I225" s="25">
        <f t="shared" si="28"/>
        <v>0</v>
      </c>
      <c r="J225" s="25"/>
      <c r="K225" s="35">
        <f t="shared" si="26"/>
        <v>0</v>
      </c>
      <c r="L225" s="25"/>
      <c r="M225" s="25">
        <v>0</v>
      </c>
      <c r="N225" s="25"/>
      <c r="O225" s="25">
        <v>0</v>
      </c>
      <c r="P225" s="25"/>
      <c r="Q225" s="25">
        <v>14038275392</v>
      </c>
      <c r="R225" s="25"/>
      <c r="S225" s="25">
        <f t="shared" si="29"/>
        <v>14038275392</v>
      </c>
      <c r="T225" s="25"/>
      <c r="U225" s="35">
        <f t="shared" si="27"/>
        <v>4.102273068123468</v>
      </c>
    </row>
    <row r="226" spans="1:21" ht="39" customHeight="1">
      <c r="A226" s="27" t="s">
        <v>242</v>
      </c>
      <c r="B226" s="28"/>
      <c r="C226" s="25">
        <v>0</v>
      </c>
      <c r="D226" s="25"/>
      <c r="E226" s="25">
        <v>0</v>
      </c>
      <c r="F226" s="25"/>
      <c r="G226" s="25">
        <v>0</v>
      </c>
      <c r="H226" s="25"/>
      <c r="I226" s="25">
        <f t="shared" si="28"/>
        <v>0</v>
      </c>
      <c r="J226" s="25"/>
      <c r="K226" s="35">
        <f t="shared" si="26"/>
        <v>0</v>
      </c>
      <c r="L226" s="25"/>
      <c r="M226" s="25">
        <v>0</v>
      </c>
      <c r="N226" s="25"/>
      <c r="O226" s="25">
        <v>0</v>
      </c>
      <c r="P226" s="25"/>
      <c r="Q226" s="25">
        <v>124285573</v>
      </c>
      <c r="R226" s="25"/>
      <c r="S226" s="25">
        <f t="shared" si="29"/>
        <v>124285573</v>
      </c>
      <c r="T226" s="25"/>
      <c r="U226" s="35">
        <f t="shared" si="27"/>
        <v>3.6318803032226003E-2</v>
      </c>
    </row>
    <row r="227" spans="1:21" ht="39" customHeight="1">
      <c r="A227" s="27" t="s">
        <v>116</v>
      </c>
      <c r="B227" s="28"/>
      <c r="C227" s="25">
        <v>0</v>
      </c>
      <c r="D227" s="25"/>
      <c r="E227" s="25">
        <v>0</v>
      </c>
      <c r="F227" s="25"/>
      <c r="G227" s="25">
        <v>0</v>
      </c>
      <c r="H227" s="25"/>
      <c r="I227" s="25">
        <f t="shared" si="28"/>
        <v>0</v>
      </c>
      <c r="J227" s="25"/>
      <c r="K227" s="35">
        <f t="shared" si="26"/>
        <v>0</v>
      </c>
      <c r="L227" s="25"/>
      <c r="M227" s="25">
        <v>0</v>
      </c>
      <c r="N227" s="25"/>
      <c r="O227" s="25">
        <v>0</v>
      </c>
      <c r="P227" s="25"/>
      <c r="Q227" s="25">
        <v>645108968</v>
      </c>
      <c r="R227" s="25"/>
      <c r="S227" s="25">
        <f t="shared" si="29"/>
        <v>645108968</v>
      </c>
      <c r="T227" s="25"/>
      <c r="U227" s="35">
        <f t="shared" si="27"/>
        <v>0.18851412096812387</v>
      </c>
    </row>
    <row r="228" spans="1:21" ht="39" customHeight="1">
      <c r="A228" s="27" t="s">
        <v>135</v>
      </c>
      <c r="B228" s="28"/>
      <c r="C228" s="25">
        <v>0</v>
      </c>
      <c r="D228" s="25"/>
      <c r="E228" s="25">
        <v>0</v>
      </c>
      <c r="F228" s="25"/>
      <c r="G228" s="25">
        <v>0</v>
      </c>
      <c r="H228" s="25"/>
      <c r="I228" s="25">
        <f t="shared" si="28"/>
        <v>0</v>
      </c>
      <c r="J228" s="25"/>
      <c r="K228" s="35">
        <f t="shared" si="26"/>
        <v>0</v>
      </c>
      <c r="L228" s="25"/>
      <c r="M228" s="25">
        <v>0</v>
      </c>
      <c r="N228" s="25"/>
      <c r="O228" s="25">
        <v>0</v>
      </c>
      <c r="P228" s="25"/>
      <c r="Q228" s="25">
        <v>427114813</v>
      </c>
      <c r="R228" s="25"/>
      <c r="S228" s="25">
        <f t="shared" si="29"/>
        <v>427114813</v>
      </c>
      <c r="T228" s="25"/>
      <c r="U228" s="35">
        <f t="shared" si="27"/>
        <v>0.12481174114627966</v>
      </c>
    </row>
    <row r="229" spans="1:21" ht="39" customHeight="1" thickBot="1">
      <c r="A229" s="27" t="s">
        <v>132</v>
      </c>
      <c r="B229" s="28"/>
      <c r="C229" s="26">
        <v>0</v>
      </c>
      <c r="D229" s="25"/>
      <c r="E229" s="26">
        <v>0</v>
      </c>
      <c r="F229" s="25"/>
      <c r="G229" s="26">
        <v>0</v>
      </c>
      <c r="H229" s="25"/>
      <c r="I229" s="26">
        <f t="shared" si="28"/>
        <v>0</v>
      </c>
      <c r="J229" s="25"/>
      <c r="K229" s="107">
        <f t="shared" si="26"/>
        <v>0</v>
      </c>
      <c r="L229" s="25"/>
      <c r="M229" s="26">
        <v>0</v>
      </c>
      <c r="N229" s="25"/>
      <c r="O229" s="26">
        <v>0</v>
      </c>
      <c r="P229" s="25"/>
      <c r="Q229" s="26">
        <v>10270401054</v>
      </c>
      <c r="R229" s="25"/>
      <c r="S229" s="26">
        <f t="shared" si="29"/>
        <v>10270401054</v>
      </c>
      <c r="T229" s="25"/>
      <c r="U229" s="107">
        <f t="shared" si="27"/>
        <v>3.0012226193155365</v>
      </c>
    </row>
    <row r="230" spans="1:21" ht="39" customHeight="1" thickBot="1">
      <c r="A230" s="106" t="s">
        <v>196</v>
      </c>
      <c r="B230" s="108"/>
      <c r="C230" s="33">
        <f>SUM(C211:C229)</f>
        <v>58105189500</v>
      </c>
      <c r="D230" s="32"/>
      <c r="E230" s="33">
        <f>SUM(E211:E229)</f>
        <v>-214073202390</v>
      </c>
      <c r="F230" s="32"/>
      <c r="G230" s="33">
        <f>SUM(G211:G229)</f>
        <v>6492179403</v>
      </c>
      <c r="H230" s="32"/>
      <c r="I230" s="33">
        <f>SUM(I211:I229)</f>
        <v>-149475833487</v>
      </c>
      <c r="J230" s="32"/>
      <c r="K230" s="109">
        <f>SUM(K211:K229)</f>
        <v>94.341943551200544</v>
      </c>
      <c r="L230" s="32"/>
      <c r="M230" s="33">
        <f>SUM(M211:M229)</f>
        <v>104515584416</v>
      </c>
      <c r="N230" s="32"/>
      <c r="O230" s="33">
        <f>SUM(O211:O229)</f>
        <v>-921836895942</v>
      </c>
      <c r="P230" s="32"/>
      <c r="Q230" s="33">
        <f>SUM(Q211:Q229)</f>
        <v>727926886910</v>
      </c>
      <c r="R230" s="32"/>
      <c r="S230" s="33">
        <f>SUM(S211:S229)</f>
        <v>-89394424616</v>
      </c>
      <c r="T230" s="32"/>
      <c r="U230" s="109">
        <f>SUM(U211:U229)</f>
        <v>-26.122891188727774</v>
      </c>
    </row>
    <row r="231" spans="1:21" ht="39" customHeight="1">
      <c r="A231" s="27"/>
      <c r="B231" s="28"/>
      <c r="C231" s="25"/>
      <c r="D231" s="25"/>
      <c r="E231" s="25"/>
      <c r="F231" s="25"/>
      <c r="G231" s="25"/>
      <c r="H231" s="25"/>
      <c r="I231" s="25"/>
      <c r="J231" s="25"/>
      <c r="K231" s="35"/>
      <c r="L231" s="25"/>
      <c r="M231" s="25"/>
      <c r="N231" s="25"/>
      <c r="O231" s="25"/>
      <c r="P231" s="25"/>
      <c r="Q231" s="25"/>
      <c r="R231" s="25"/>
      <c r="S231" s="25"/>
      <c r="T231" s="25"/>
      <c r="U231" s="35"/>
    </row>
    <row r="232" spans="1:21" ht="39" customHeight="1">
      <c r="A232" s="179" t="s">
        <v>0</v>
      </c>
      <c r="B232" s="179"/>
      <c r="C232" s="179"/>
      <c r="D232" s="179"/>
      <c r="E232" s="179"/>
      <c r="F232" s="179"/>
      <c r="G232" s="179"/>
      <c r="H232" s="179"/>
      <c r="I232" s="179"/>
      <c r="J232" s="179"/>
      <c r="K232" s="179"/>
      <c r="L232" s="179"/>
      <c r="M232" s="179"/>
      <c r="N232" s="179"/>
      <c r="O232" s="179"/>
      <c r="P232" s="179"/>
      <c r="Q232" s="179"/>
      <c r="R232" s="179"/>
      <c r="S232" s="179"/>
      <c r="T232" s="179"/>
      <c r="U232" s="179"/>
    </row>
    <row r="233" spans="1:21" ht="39" customHeight="1">
      <c r="A233" s="179" t="s">
        <v>82</v>
      </c>
      <c r="B233" s="179"/>
      <c r="C233" s="179"/>
      <c r="D233" s="179"/>
      <c r="E233" s="179"/>
      <c r="F233" s="179"/>
      <c r="G233" s="179"/>
      <c r="H233" s="179"/>
      <c r="I233" s="179"/>
      <c r="J233" s="179"/>
      <c r="K233" s="179"/>
      <c r="L233" s="179"/>
      <c r="M233" s="179"/>
      <c r="N233" s="179"/>
      <c r="O233" s="179"/>
      <c r="P233" s="179"/>
      <c r="Q233" s="179"/>
      <c r="R233" s="179"/>
      <c r="S233" s="179"/>
      <c r="T233" s="179"/>
      <c r="U233" s="179"/>
    </row>
    <row r="234" spans="1:21" ht="39" customHeight="1">
      <c r="A234" s="179" t="s">
        <v>379</v>
      </c>
      <c r="B234" s="179"/>
      <c r="C234" s="179"/>
      <c r="D234" s="179"/>
      <c r="E234" s="179"/>
      <c r="F234" s="179"/>
      <c r="G234" s="179"/>
      <c r="H234" s="179"/>
      <c r="I234" s="179"/>
      <c r="J234" s="179"/>
      <c r="K234" s="179"/>
      <c r="L234" s="179"/>
      <c r="M234" s="179"/>
      <c r="N234" s="179"/>
      <c r="O234" s="179"/>
      <c r="P234" s="179"/>
      <c r="Q234" s="179"/>
      <c r="R234" s="179"/>
      <c r="S234" s="179"/>
      <c r="T234" s="179"/>
      <c r="U234" s="179"/>
    </row>
    <row r="235" spans="1:21" ht="39" customHeight="1"/>
    <row r="236" spans="1:21" ht="39" customHeight="1">
      <c r="A236" s="180" t="s">
        <v>267</v>
      </c>
      <c r="B236" s="180"/>
      <c r="C236" s="180"/>
      <c r="D236" s="180"/>
      <c r="E236" s="180"/>
      <c r="F236" s="180"/>
      <c r="G236" s="180"/>
      <c r="H236" s="180"/>
      <c r="I236" s="180"/>
      <c r="J236" s="180"/>
      <c r="K236" s="180"/>
      <c r="L236" s="180"/>
      <c r="M236" s="180"/>
      <c r="N236" s="180"/>
      <c r="O236" s="180"/>
      <c r="P236" s="180"/>
      <c r="Q236" s="180"/>
      <c r="R236" s="180"/>
      <c r="S236" s="180"/>
      <c r="T236" s="180"/>
      <c r="U236" s="180"/>
    </row>
    <row r="237" spans="1:21" ht="39" customHeight="1">
      <c r="C237" s="183" t="s">
        <v>160</v>
      </c>
      <c r="D237" s="183"/>
      <c r="E237" s="183"/>
      <c r="F237" s="183"/>
      <c r="G237" s="183"/>
      <c r="H237" s="183"/>
      <c r="I237" s="183"/>
      <c r="J237" s="183"/>
      <c r="K237" s="183"/>
      <c r="L237" s="183"/>
      <c r="M237" s="183"/>
      <c r="N237" s="183"/>
      <c r="O237" s="183"/>
      <c r="P237" s="183"/>
      <c r="Q237" s="183"/>
      <c r="R237" s="183"/>
      <c r="S237" s="183"/>
      <c r="T237" s="183"/>
      <c r="U237" s="183"/>
    </row>
    <row r="238" spans="1:21" ht="39" customHeight="1" thickBot="1">
      <c r="A238" s="100"/>
      <c r="B238" s="100"/>
      <c r="C238" s="178" t="s">
        <v>380</v>
      </c>
      <c r="D238" s="178"/>
      <c r="E238" s="178"/>
      <c r="F238" s="178"/>
      <c r="G238" s="178"/>
      <c r="H238" s="178"/>
      <c r="I238" s="178"/>
      <c r="J238" s="178"/>
      <c r="K238" s="178"/>
      <c r="L238" s="83"/>
      <c r="M238" s="178" t="s">
        <v>381</v>
      </c>
      <c r="N238" s="178"/>
      <c r="O238" s="178"/>
      <c r="P238" s="178"/>
      <c r="Q238" s="178"/>
      <c r="R238" s="178"/>
      <c r="S238" s="178"/>
      <c r="T238" s="178"/>
      <c r="U238" s="178"/>
    </row>
    <row r="239" spans="1:21" ht="39" customHeight="1">
      <c r="A239" s="181" t="s">
        <v>192</v>
      </c>
      <c r="B239" s="93"/>
      <c r="C239" s="176" t="s">
        <v>90</v>
      </c>
      <c r="D239" s="77"/>
      <c r="E239" s="176" t="s">
        <v>151</v>
      </c>
      <c r="F239" s="77"/>
      <c r="G239" s="176" t="s">
        <v>152</v>
      </c>
      <c r="H239" s="77"/>
      <c r="I239" s="176" t="s">
        <v>30</v>
      </c>
      <c r="J239" s="176"/>
      <c r="K239" s="176"/>
      <c r="L239" s="77"/>
      <c r="M239" s="176" t="s">
        <v>90</v>
      </c>
      <c r="N239" s="101"/>
      <c r="O239" s="176" t="s">
        <v>151</v>
      </c>
      <c r="P239" s="101"/>
      <c r="Q239" s="176" t="s">
        <v>152</v>
      </c>
      <c r="R239" s="101"/>
      <c r="S239" s="176" t="s">
        <v>30</v>
      </c>
      <c r="T239" s="176"/>
      <c r="U239" s="176"/>
    </row>
    <row r="240" spans="1:21" ht="39" customHeight="1" thickBot="1">
      <c r="A240" s="181"/>
      <c r="B240" s="93"/>
      <c r="C240" s="177"/>
      <c r="D240" s="77"/>
      <c r="E240" s="177"/>
      <c r="F240" s="77"/>
      <c r="G240" s="177"/>
      <c r="H240" s="77"/>
      <c r="I240" s="178"/>
      <c r="J240" s="178"/>
      <c r="K240" s="178"/>
      <c r="L240" s="77"/>
      <c r="M240" s="177"/>
      <c r="N240" s="77"/>
      <c r="O240" s="177"/>
      <c r="P240" s="77"/>
      <c r="Q240" s="177"/>
      <c r="R240" s="77"/>
      <c r="S240" s="178"/>
      <c r="T240" s="178"/>
      <c r="U240" s="178"/>
    </row>
    <row r="241" spans="1:21" ht="39" customHeight="1" thickBot="1">
      <c r="A241" s="182"/>
      <c r="B241" s="93"/>
      <c r="C241" s="76" t="s">
        <v>193</v>
      </c>
      <c r="D241" s="77"/>
      <c r="E241" s="76" t="s">
        <v>194</v>
      </c>
      <c r="F241" s="77"/>
      <c r="G241" s="76" t="s">
        <v>195</v>
      </c>
      <c r="H241" s="83"/>
      <c r="I241" s="94" t="s">
        <v>79</v>
      </c>
      <c r="J241" s="77"/>
      <c r="K241" s="104" t="s">
        <v>153</v>
      </c>
      <c r="L241" s="77"/>
      <c r="M241" s="76" t="s">
        <v>193</v>
      </c>
      <c r="N241" s="77"/>
      <c r="O241" s="76" t="s">
        <v>194</v>
      </c>
      <c r="P241" s="77"/>
      <c r="Q241" s="76" t="s">
        <v>195</v>
      </c>
      <c r="R241" s="102"/>
      <c r="S241" s="94" t="s">
        <v>79</v>
      </c>
      <c r="T241" s="94"/>
      <c r="U241" s="104" t="s">
        <v>153</v>
      </c>
    </row>
    <row r="242" spans="1:21" ht="39" customHeight="1">
      <c r="A242" s="128" t="s">
        <v>197</v>
      </c>
      <c r="B242" s="93"/>
      <c r="C242" s="129">
        <f>C230</f>
        <v>58105189500</v>
      </c>
      <c r="D242" s="129"/>
      <c r="E242" s="129">
        <f>E230</f>
        <v>-214073202390</v>
      </c>
      <c r="F242" s="129"/>
      <c r="G242" s="129">
        <f>G230</f>
        <v>6492179403</v>
      </c>
      <c r="H242" s="130"/>
      <c r="I242" s="129">
        <f>I230</f>
        <v>-149475833487</v>
      </c>
      <c r="J242" s="129"/>
      <c r="K242" s="131">
        <f>K230</f>
        <v>94.341943551200544</v>
      </c>
      <c r="L242" s="129"/>
      <c r="M242" s="129">
        <f>M230</f>
        <v>104515584416</v>
      </c>
      <c r="N242" s="129"/>
      <c r="O242" s="129">
        <f>O230</f>
        <v>-921836895942</v>
      </c>
      <c r="P242" s="129"/>
      <c r="Q242" s="129">
        <f>Q230</f>
        <v>727926886910</v>
      </c>
      <c r="R242" s="130"/>
      <c r="S242" s="129">
        <f>S230</f>
        <v>-89394424616</v>
      </c>
      <c r="T242" s="129"/>
      <c r="U242" s="131">
        <f>U230</f>
        <v>-26.122891188727774</v>
      </c>
    </row>
    <row r="243" spans="1:21" ht="39" customHeight="1">
      <c r="A243" s="27" t="s">
        <v>340</v>
      </c>
      <c r="B243" s="28"/>
      <c r="C243" s="25">
        <v>0</v>
      </c>
      <c r="D243" s="25"/>
      <c r="E243" s="25">
        <v>-8964652113</v>
      </c>
      <c r="F243" s="25"/>
      <c r="G243" s="25">
        <v>0</v>
      </c>
      <c r="H243" s="25"/>
      <c r="I243" s="129">
        <f t="shared" ref="I243:I263" si="30">C243+E243+G243</f>
        <v>-8964652113</v>
      </c>
      <c r="J243" s="25"/>
      <c r="K243" s="35">
        <f t="shared" ref="K243:K263" si="31">I243/$I$302*100</f>
        <v>5.6580564487994724</v>
      </c>
      <c r="L243" s="25"/>
      <c r="M243" s="25">
        <v>0</v>
      </c>
      <c r="N243" s="25"/>
      <c r="O243" s="25">
        <v>406803169055</v>
      </c>
      <c r="P243" s="25"/>
      <c r="Q243" s="25">
        <v>-9049763980</v>
      </c>
      <c r="R243" s="25"/>
      <c r="S243" s="129">
        <f>M243+O243+Q243</f>
        <v>397753405075</v>
      </c>
      <c r="T243" s="25"/>
      <c r="U243" s="35">
        <f t="shared" ref="U243:U263" si="32">S243/$S$302*100</f>
        <v>116.23173330275532</v>
      </c>
    </row>
    <row r="244" spans="1:21" ht="39" customHeight="1">
      <c r="A244" s="27" t="s">
        <v>148</v>
      </c>
      <c r="B244" s="93"/>
      <c r="C244" s="25">
        <v>0</v>
      </c>
      <c r="D244" s="25"/>
      <c r="E244" s="25">
        <v>0</v>
      </c>
      <c r="F244" s="25"/>
      <c r="G244" s="25">
        <v>0</v>
      </c>
      <c r="H244" s="130"/>
      <c r="I244" s="129">
        <f t="shared" si="30"/>
        <v>0</v>
      </c>
      <c r="J244" s="129"/>
      <c r="K244" s="35">
        <f t="shared" si="31"/>
        <v>0</v>
      </c>
      <c r="L244" s="129"/>
      <c r="M244" s="25">
        <v>0</v>
      </c>
      <c r="N244" s="25"/>
      <c r="O244" s="25">
        <v>0</v>
      </c>
      <c r="P244" s="25"/>
      <c r="Q244" s="25">
        <v>6804055916</v>
      </c>
      <c r="R244" s="130"/>
      <c r="S244" s="129">
        <f t="shared" ref="S244:S263" si="33">M244+O244+Q244</f>
        <v>6804055916</v>
      </c>
      <c r="T244" s="129"/>
      <c r="U244" s="35">
        <f t="shared" si="32"/>
        <v>1.98828521017042</v>
      </c>
    </row>
    <row r="245" spans="1:21" ht="39" customHeight="1">
      <c r="A245" s="27" t="s">
        <v>139</v>
      </c>
      <c r="B245" s="28"/>
      <c r="C245" s="25">
        <v>0</v>
      </c>
      <c r="D245" s="25"/>
      <c r="E245" s="25">
        <v>0</v>
      </c>
      <c r="F245" s="25"/>
      <c r="G245" s="25">
        <v>0</v>
      </c>
      <c r="H245" s="25"/>
      <c r="I245" s="129">
        <f t="shared" si="30"/>
        <v>0</v>
      </c>
      <c r="J245" s="25"/>
      <c r="K245" s="35">
        <f t="shared" si="31"/>
        <v>0</v>
      </c>
      <c r="L245" s="25"/>
      <c r="M245" s="25">
        <v>0</v>
      </c>
      <c r="N245" s="25"/>
      <c r="O245" s="25">
        <v>0</v>
      </c>
      <c r="P245" s="25"/>
      <c r="Q245" s="25">
        <v>23566211260</v>
      </c>
      <c r="R245" s="25"/>
      <c r="S245" s="129">
        <f t="shared" si="33"/>
        <v>23566211260</v>
      </c>
      <c r="T245" s="25"/>
      <c r="U245" s="35">
        <f t="shared" si="32"/>
        <v>6.886532075350102</v>
      </c>
    </row>
    <row r="246" spans="1:21" ht="39" customHeight="1">
      <c r="A246" s="27" t="s">
        <v>127</v>
      </c>
      <c r="B246" s="93"/>
      <c r="C246" s="25">
        <v>0</v>
      </c>
      <c r="D246" s="25"/>
      <c r="E246" s="25">
        <v>0</v>
      </c>
      <c r="F246" s="25"/>
      <c r="G246" s="25">
        <v>0</v>
      </c>
      <c r="H246" s="130"/>
      <c r="I246" s="129">
        <f t="shared" si="30"/>
        <v>0</v>
      </c>
      <c r="J246" s="129"/>
      <c r="K246" s="35">
        <f t="shared" si="31"/>
        <v>0</v>
      </c>
      <c r="L246" s="129"/>
      <c r="M246" s="25">
        <v>0</v>
      </c>
      <c r="N246" s="25"/>
      <c r="O246" s="25">
        <v>0</v>
      </c>
      <c r="P246" s="25"/>
      <c r="Q246" s="25">
        <v>3925239624</v>
      </c>
      <c r="R246" s="130"/>
      <c r="S246" s="129">
        <f t="shared" si="33"/>
        <v>3925239624</v>
      </c>
      <c r="T246" s="129"/>
      <c r="U246" s="35">
        <f t="shared" si="32"/>
        <v>1.147035824973385</v>
      </c>
    </row>
    <row r="247" spans="1:21" ht="39" customHeight="1">
      <c r="A247" s="27" t="s">
        <v>316</v>
      </c>
      <c r="B247" s="93"/>
      <c r="C247" s="25">
        <v>0</v>
      </c>
      <c r="D247" s="25"/>
      <c r="E247" s="25">
        <v>0</v>
      </c>
      <c r="F247" s="25"/>
      <c r="G247" s="25">
        <v>0</v>
      </c>
      <c r="H247" s="130"/>
      <c r="I247" s="129">
        <f t="shared" si="30"/>
        <v>0</v>
      </c>
      <c r="J247" s="129"/>
      <c r="K247" s="35">
        <f t="shared" si="31"/>
        <v>0</v>
      </c>
      <c r="L247" s="129"/>
      <c r="M247" s="25">
        <v>0</v>
      </c>
      <c r="N247" s="25"/>
      <c r="O247" s="25">
        <v>0</v>
      </c>
      <c r="P247" s="25"/>
      <c r="Q247" s="25">
        <v>3409604940</v>
      </c>
      <c r="R247" s="130"/>
      <c r="S247" s="129">
        <f t="shared" si="33"/>
        <v>3409604940</v>
      </c>
      <c r="T247" s="129"/>
      <c r="U247" s="35">
        <f t="shared" si="32"/>
        <v>0.9963567552089474</v>
      </c>
    </row>
    <row r="248" spans="1:21" ht="39" customHeight="1">
      <c r="A248" s="27" t="s">
        <v>122</v>
      </c>
      <c r="B248" s="93"/>
      <c r="C248" s="25">
        <v>0</v>
      </c>
      <c r="D248" s="25"/>
      <c r="E248" s="25">
        <v>0</v>
      </c>
      <c r="F248" s="25"/>
      <c r="G248" s="25">
        <v>0</v>
      </c>
      <c r="H248" s="130"/>
      <c r="I248" s="129">
        <f t="shared" si="30"/>
        <v>0</v>
      </c>
      <c r="J248" s="129"/>
      <c r="K248" s="35">
        <f t="shared" si="31"/>
        <v>0</v>
      </c>
      <c r="L248" s="129"/>
      <c r="M248" s="25">
        <v>0</v>
      </c>
      <c r="N248" s="25"/>
      <c r="O248" s="25">
        <v>0</v>
      </c>
      <c r="P248" s="25"/>
      <c r="Q248" s="25">
        <v>3070260608</v>
      </c>
      <c r="R248" s="130"/>
      <c r="S248" s="129">
        <f t="shared" si="33"/>
        <v>3070260608</v>
      </c>
      <c r="T248" s="129"/>
      <c r="U248" s="35">
        <f t="shared" si="32"/>
        <v>0.89719335549552848</v>
      </c>
    </row>
    <row r="249" spans="1:21" ht="39" customHeight="1">
      <c r="A249" s="27" t="s">
        <v>317</v>
      </c>
      <c r="B249" s="93"/>
      <c r="C249" s="25">
        <v>0</v>
      </c>
      <c r="D249" s="25"/>
      <c r="E249" s="25">
        <v>0</v>
      </c>
      <c r="F249" s="25"/>
      <c r="G249" s="25">
        <v>0</v>
      </c>
      <c r="H249" s="130"/>
      <c r="I249" s="129">
        <f t="shared" si="30"/>
        <v>0</v>
      </c>
      <c r="J249" s="129"/>
      <c r="K249" s="35">
        <f t="shared" si="31"/>
        <v>0</v>
      </c>
      <c r="L249" s="129"/>
      <c r="M249" s="25">
        <v>0</v>
      </c>
      <c r="N249" s="25"/>
      <c r="O249" s="25">
        <v>0</v>
      </c>
      <c r="P249" s="25"/>
      <c r="Q249" s="25">
        <v>2526073192</v>
      </c>
      <c r="R249" s="130"/>
      <c r="S249" s="129">
        <f t="shared" si="33"/>
        <v>2526073192</v>
      </c>
      <c r="T249" s="129"/>
      <c r="U249" s="35">
        <f t="shared" si="32"/>
        <v>0.73817058964063686</v>
      </c>
    </row>
    <row r="250" spans="1:21" ht="39" customHeight="1">
      <c r="A250" s="27" t="s">
        <v>243</v>
      </c>
      <c r="B250" s="93"/>
      <c r="C250" s="25">
        <v>0</v>
      </c>
      <c r="D250" s="25"/>
      <c r="E250" s="25">
        <v>0</v>
      </c>
      <c r="F250" s="25"/>
      <c r="G250" s="25">
        <v>0</v>
      </c>
      <c r="H250" s="130"/>
      <c r="I250" s="129">
        <f t="shared" si="30"/>
        <v>0</v>
      </c>
      <c r="J250" s="129"/>
      <c r="K250" s="35">
        <f t="shared" si="31"/>
        <v>0</v>
      </c>
      <c r="L250" s="129"/>
      <c r="M250" s="25">
        <v>0</v>
      </c>
      <c r="N250" s="25"/>
      <c r="O250" s="25">
        <v>0</v>
      </c>
      <c r="P250" s="25"/>
      <c r="Q250" s="25">
        <v>1206114189</v>
      </c>
      <c r="R250" s="130"/>
      <c r="S250" s="129">
        <f t="shared" si="33"/>
        <v>1206114189</v>
      </c>
      <c r="T250" s="129"/>
      <c r="U250" s="35">
        <f t="shared" si="32"/>
        <v>0.35245139566330846</v>
      </c>
    </row>
    <row r="251" spans="1:21" ht="39" customHeight="1">
      <c r="A251" s="27" t="s">
        <v>318</v>
      </c>
      <c r="B251" s="93"/>
      <c r="C251" s="25">
        <v>0</v>
      </c>
      <c r="D251" s="25"/>
      <c r="E251" s="25">
        <v>0</v>
      </c>
      <c r="F251" s="25"/>
      <c r="G251" s="25">
        <v>0</v>
      </c>
      <c r="H251" s="130"/>
      <c r="I251" s="129">
        <f t="shared" si="30"/>
        <v>0</v>
      </c>
      <c r="J251" s="129"/>
      <c r="K251" s="35">
        <f t="shared" si="31"/>
        <v>0</v>
      </c>
      <c r="L251" s="129"/>
      <c r="M251" s="25">
        <v>0</v>
      </c>
      <c r="N251" s="25"/>
      <c r="O251" s="25">
        <v>0</v>
      </c>
      <c r="P251" s="25"/>
      <c r="Q251" s="25">
        <v>960746688</v>
      </c>
      <c r="R251" s="130"/>
      <c r="S251" s="129">
        <f t="shared" si="33"/>
        <v>960746688</v>
      </c>
      <c r="T251" s="129"/>
      <c r="U251" s="35">
        <f t="shared" si="32"/>
        <v>0.28074996061960861</v>
      </c>
    </row>
    <row r="252" spans="1:21" ht="39" customHeight="1">
      <c r="A252" s="27" t="s">
        <v>146</v>
      </c>
      <c r="B252" s="93"/>
      <c r="C252" s="25">
        <v>0</v>
      </c>
      <c r="D252" s="25"/>
      <c r="E252" s="25">
        <v>0</v>
      </c>
      <c r="F252" s="25"/>
      <c r="G252" s="25">
        <v>0</v>
      </c>
      <c r="H252" s="130"/>
      <c r="I252" s="129">
        <f t="shared" si="30"/>
        <v>0</v>
      </c>
      <c r="J252" s="129"/>
      <c r="K252" s="35">
        <f t="shared" si="31"/>
        <v>0</v>
      </c>
      <c r="L252" s="129"/>
      <c r="M252" s="25">
        <v>0</v>
      </c>
      <c r="N252" s="25"/>
      <c r="O252" s="25">
        <v>0</v>
      </c>
      <c r="P252" s="25"/>
      <c r="Q252" s="25">
        <v>310210795</v>
      </c>
      <c r="R252" s="130"/>
      <c r="S252" s="129">
        <f t="shared" si="33"/>
        <v>310210795</v>
      </c>
      <c r="T252" s="129"/>
      <c r="U252" s="35">
        <f t="shared" si="32"/>
        <v>9.064998044523831E-2</v>
      </c>
    </row>
    <row r="253" spans="1:21" ht="39" customHeight="1">
      <c r="A253" s="27" t="s">
        <v>147</v>
      </c>
      <c r="B253" s="93"/>
      <c r="C253" s="25">
        <v>0</v>
      </c>
      <c r="D253" s="25"/>
      <c r="E253" s="25">
        <v>0</v>
      </c>
      <c r="F253" s="25"/>
      <c r="G253" s="25">
        <v>0</v>
      </c>
      <c r="H253" s="130"/>
      <c r="I253" s="129">
        <f t="shared" si="30"/>
        <v>0</v>
      </c>
      <c r="J253" s="129"/>
      <c r="K253" s="35">
        <f t="shared" si="31"/>
        <v>0</v>
      </c>
      <c r="L253" s="129"/>
      <c r="M253" s="25">
        <v>0</v>
      </c>
      <c r="N253" s="25"/>
      <c r="O253" s="25">
        <v>0</v>
      </c>
      <c r="P253" s="25"/>
      <c r="Q253" s="25">
        <v>214288233</v>
      </c>
      <c r="R253" s="130"/>
      <c r="S253" s="129">
        <f t="shared" si="33"/>
        <v>214288233</v>
      </c>
      <c r="T253" s="129"/>
      <c r="U253" s="35">
        <f t="shared" si="32"/>
        <v>6.2619433121580026E-2</v>
      </c>
    </row>
    <row r="254" spans="1:21" ht="39" customHeight="1">
      <c r="A254" s="27" t="s">
        <v>142</v>
      </c>
      <c r="B254" s="28"/>
      <c r="C254" s="25">
        <v>0</v>
      </c>
      <c r="D254" s="25"/>
      <c r="E254" s="25">
        <v>0</v>
      </c>
      <c r="F254" s="25"/>
      <c r="G254" s="25">
        <v>0</v>
      </c>
      <c r="H254" s="25"/>
      <c r="I254" s="129">
        <f t="shared" si="30"/>
        <v>0</v>
      </c>
      <c r="J254" s="25"/>
      <c r="K254" s="35">
        <f t="shared" si="31"/>
        <v>0</v>
      </c>
      <c r="L254" s="25"/>
      <c r="M254" s="25">
        <v>0</v>
      </c>
      <c r="N254" s="25"/>
      <c r="O254" s="25">
        <v>0</v>
      </c>
      <c r="P254" s="25"/>
      <c r="Q254" s="25">
        <v>112797457</v>
      </c>
      <c r="R254" s="25"/>
      <c r="S254" s="129">
        <f t="shared" si="33"/>
        <v>112797457</v>
      </c>
      <c r="T254" s="25"/>
      <c r="U254" s="35">
        <f t="shared" si="32"/>
        <v>3.2961739037233088E-2</v>
      </c>
    </row>
    <row r="255" spans="1:21" ht="39" customHeight="1">
      <c r="A255" s="27" t="s">
        <v>101</v>
      </c>
      <c r="B255" s="28"/>
      <c r="C255" s="25">
        <v>0</v>
      </c>
      <c r="D255" s="25"/>
      <c r="E255" s="25">
        <v>0</v>
      </c>
      <c r="F255" s="25"/>
      <c r="G255" s="25">
        <v>0</v>
      </c>
      <c r="H255" s="25"/>
      <c r="I255" s="129">
        <f t="shared" si="30"/>
        <v>0</v>
      </c>
      <c r="J255" s="25"/>
      <c r="K255" s="35">
        <f t="shared" si="31"/>
        <v>0</v>
      </c>
      <c r="L255" s="25"/>
      <c r="M255" s="25">
        <v>0</v>
      </c>
      <c r="N255" s="25"/>
      <c r="O255" s="25">
        <v>0</v>
      </c>
      <c r="P255" s="25"/>
      <c r="Q255" s="25">
        <v>38283313</v>
      </c>
      <c r="R255" s="25"/>
      <c r="S255" s="129">
        <f t="shared" si="33"/>
        <v>38283313</v>
      </c>
      <c r="T255" s="25"/>
      <c r="U255" s="35">
        <f t="shared" si="32"/>
        <v>1.1187172176999636E-2</v>
      </c>
    </row>
    <row r="256" spans="1:21" ht="39" customHeight="1">
      <c r="A256" s="27" t="s">
        <v>115</v>
      </c>
      <c r="B256" s="93"/>
      <c r="C256" s="25">
        <v>0</v>
      </c>
      <c r="D256" s="25"/>
      <c r="E256" s="25">
        <v>0</v>
      </c>
      <c r="F256" s="25"/>
      <c r="G256" s="25">
        <v>0</v>
      </c>
      <c r="H256" s="130"/>
      <c r="I256" s="129">
        <f t="shared" si="30"/>
        <v>0</v>
      </c>
      <c r="J256" s="129"/>
      <c r="K256" s="35">
        <f t="shared" si="31"/>
        <v>0</v>
      </c>
      <c r="L256" s="129"/>
      <c r="M256" s="25">
        <v>0</v>
      </c>
      <c r="N256" s="25"/>
      <c r="O256" s="25">
        <v>0</v>
      </c>
      <c r="P256" s="25"/>
      <c r="Q256" s="25">
        <v>-196725880</v>
      </c>
      <c r="R256" s="130"/>
      <c r="S256" s="129">
        <f t="shared" si="33"/>
        <v>-196725880</v>
      </c>
      <c r="T256" s="129"/>
      <c r="U256" s="35">
        <f t="shared" si="32"/>
        <v>-5.748735202806949E-2</v>
      </c>
    </row>
    <row r="257" spans="1:21" ht="39" customHeight="1">
      <c r="A257" s="27" t="s">
        <v>99</v>
      </c>
      <c r="B257" s="28"/>
      <c r="C257" s="25">
        <v>0</v>
      </c>
      <c r="D257" s="25"/>
      <c r="E257" s="25">
        <v>0</v>
      </c>
      <c r="F257" s="25"/>
      <c r="G257" s="25">
        <v>0</v>
      </c>
      <c r="H257" s="25"/>
      <c r="I257" s="129">
        <f t="shared" si="30"/>
        <v>0</v>
      </c>
      <c r="J257" s="25"/>
      <c r="K257" s="35">
        <f t="shared" si="31"/>
        <v>0</v>
      </c>
      <c r="L257" s="25"/>
      <c r="M257" s="25">
        <v>0</v>
      </c>
      <c r="N257" s="25"/>
      <c r="O257" s="25">
        <v>0</v>
      </c>
      <c r="P257" s="25"/>
      <c r="Q257" s="25">
        <v>-309026226</v>
      </c>
      <c r="R257" s="25"/>
      <c r="S257" s="129">
        <f t="shared" si="33"/>
        <v>-309026226</v>
      </c>
      <c r="T257" s="25"/>
      <c r="U257" s="35">
        <f t="shared" si="32"/>
        <v>-9.0303824997340271E-2</v>
      </c>
    </row>
    <row r="258" spans="1:21" ht="39" customHeight="1">
      <c r="A258" s="27" t="s">
        <v>106</v>
      </c>
      <c r="B258" s="28"/>
      <c r="C258" s="25">
        <v>0</v>
      </c>
      <c r="D258" s="25"/>
      <c r="E258" s="25">
        <v>0</v>
      </c>
      <c r="F258" s="25"/>
      <c r="G258" s="25">
        <v>0</v>
      </c>
      <c r="H258" s="25"/>
      <c r="I258" s="129">
        <f t="shared" si="30"/>
        <v>0</v>
      </c>
      <c r="J258" s="25"/>
      <c r="K258" s="35">
        <f t="shared" si="31"/>
        <v>0</v>
      </c>
      <c r="L258" s="25"/>
      <c r="M258" s="25">
        <v>0</v>
      </c>
      <c r="N258" s="25"/>
      <c r="O258" s="25">
        <v>0</v>
      </c>
      <c r="P258" s="25"/>
      <c r="Q258" s="25">
        <v>230334876</v>
      </c>
      <c r="R258" s="25"/>
      <c r="S258" s="129">
        <f t="shared" si="33"/>
        <v>230334876</v>
      </c>
      <c r="T258" s="25"/>
      <c r="U258" s="35">
        <f t="shared" si="32"/>
        <v>6.7308592549967169E-2</v>
      </c>
    </row>
    <row r="259" spans="1:21" ht="39" customHeight="1">
      <c r="A259" s="27" t="s">
        <v>97</v>
      </c>
      <c r="B259" s="28"/>
      <c r="C259" s="25">
        <v>0</v>
      </c>
      <c r="D259" s="25"/>
      <c r="E259" s="25">
        <v>0</v>
      </c>
      <c r="F259" s="25"/>
      <c r="G259" s="25">
        <v>0</v>
      </c>
      <c r="H259" s="25"/>
      <c r="I259" s="129">
        <f t="shared" si="30"/>
        <v>0</v>
      </c>
      <c r="J259" s="25"/>
      <c r="K259" s="35">
        <f t="shared" si="31"/>
        <v>0</v>
      </c>
      <c r="L259" s="25"/>
      <c r="M259" s="25">
        <v>0</v>
      </c>
      <c r="N259" s="25"/>
      <c r="O259" s="25">
        <v>0</v>
      </c>
      <c r="P259" s="25"/>
      <c r="Q259" s="25">
        <v>411144403</v>
      </c>
      <c r="R259" s="25"/>
      <c r="S259" s="129">
        <f t="shared" si="33"/>
        <v>411144403</v>
      </c>
      <c r="T259" s="25"/>
      <c r="U259" s="35">
        <f t="shared" si="32"/>
        <v>0.12014485856986112</v>
      </c>
    </row>
    <row r="260" spans="1:21" ht="39" customHeight="1">
      <c r="A260" s="27" t="s">
        <v>102</v>
      </c>
      <c r="B260" s="28"/>
      <c r="C260" s="25">
        <v>0</v>
      </c>
      <c r="D260" s="25"/>
      <c r="E260" s="25">
        <v>0</v>
      </c>
      <c r="F260" s="25"/>
      <c r="G260" s="25">
        <v>0</v>
      </c>
      <c r="H260" s="25"/>
      <c r="I260" s="129">
        <f t="shared" si="30"/>
        <v>0</v>
      </c>
      <c r="J260" s="25"/>
      <c r="K260" s="35">
        <f t="shared" si="31"/>
        <v>0</v>
      </c>
      <c r="L260" s="25"/>
      <c r="M260" s="25">
        <v>0</v>
      </c>
      <c r="N260" s="25"/>
      <c r="O260" s="25">
        <v>0</v>
      </c>
      <c r="P260" s="25"/>
      <c r="Q260" s="25">
        <v>-4916977617</v>
      </c>
      <c r="R260" s="25"/>
      <c r="S260" s="129">
        <f t="shared" si="33"/>
        <v>-4916977617</v>
      </c>
      <c r="T260" s="25"/>
      <c r="U260" s="35">
        <f t="shared" si="32"/>
        <v>-1.4368420829156654</v>
      </c>
    </row>
    <row r="261" spans="1:21" ht="39" customHeight="1">
      <c r="A261" s="27" t="s">
        <v>104</v>
      </c>
      <c r="B261" s="28"/>
      <c r="C261" s="25">
        <v>0</v>
      </c>
      <c r="D261" s="25"/>
      <c r="E261" s="25">
        <v>0</v>
      </c>
      <c r="F261" s="25"/>
      <c r="G261" s="25">
        <v>0</v>
      </c>
      <c r="H261" s="25"/>
      <c r="I261" s="129">
        <f t="shared" si="30"/>
        <v>0</v>
      </c>
      <c r="J261" s="25"/>
      <c r="K261" s="35">
        <f t="shared" si="31"/>
        <v>0</v>
      </c>
      <c r="L261" s="25"/>
      <c r="M261" s="25">
        <v>0</v>
      </c>
      <c r="N261" s="25"/>
      <c r="O261" s="25">
        <v>0</v>
      </c>
      <c r="P261" s="25"/>
      <c r="Q261" s="25">
        <v>-10047482306</v>
      </c>
      <c r="R261" s="25"/>
      <c r="S261" s="129">
        <f t="shared" si="33"/>
        <v>-10047482306</v>
      </c>
      <c r="T261" s="25"/>
      <c r="U261" s="35">
        <f t="shared" si="32"/>
        <v>-2.9360811720390902</v>
      </c>
    </row>
    <row r="262" spans="1:21" ht="39" customHeight="1">
      <c r="A262" s="27" t="s">
        <v>109</v>
      </c>
      <c r="B262" s="28"/>
      <c r="C262" s="25">
        <v>0</v>
      </c>
      <c r="D262" s="25"/>
      <c r="E262" s="25">
        <v>0</v>
      </c>
      <c r="F262" s="25"/>
      <c r="G262" s="25">
        <v>0</v>
      </c>
      <c r="H262" s="25"/>
      <c r="I262" s="129">
        <f t="shared" si="30"/>
        <v>0</v>
      </c>
      <c r="J262" s="25"/>
      <c r="K262" s="35">
        <f t="shared" si="31"/>
        <v>0</v>
      </c>
      <c r="L262" s="25"/>
      <c r="M262" s="25">
        <v>0</v>
      </c>
      <c r="N262" s="25"/>
      <c r="O262" s="25">
        <v>0</v>
      </c>
      <c r="P262" s="25"/>
      <c r="Q262" s="25">
        <v>-1696693500</v>
      </c>
      <c r="R262" s="25"/>
      <c r="S262" s="129">
        <f t="shared" si="33"/>
        <v>-1696693500</v>
      </c>
      <c r="T262" s="25"/>
      <c r="U262" s="35">
        <f t="shared" si="32"/>
        <v>-0.49580876963537956</v>
      </c>
    </row>
    <row r="263" spans="1:21" ht="39" customHeight="1" thickBot="1">
      <c r="A263" s="27" t="s">
        <v>107</v>
      </c>
      <c r="B263" s="28"/>
      <c r="C263" s="26">
        <v>0</v>
      </c>
      <c r="D263" s="25"/>
      <c r="E263" s="26">
        <v>0</v>
      </c>
      <c r="F263" s="25"/>
      <c r="G263" s="26">
        <v>0</v>
      </c>
      <c r="H263" s="25"/>
      <c r="I263" s="132">
        <f t="shared" si="30"/>
        <v>0</v>
      </c>
      <c r="J263" s="25"/>
      <c r="K263" s="107">
        <f t="shared" si="31"/>
        <v>0</v>
      </c>
      <c r="L263" s="25"/>
      <c r="M263" s="26">
        <v>0</v>
      </c>
      <c r="N263" s="25"/>
      <c r="O263" s="26">
        <v>0</v>
      </c>
      <c r="P263" s="25"/>
      <c r="Q263" s="26">
        <v>8299292897</v>
      </c>
      <c r="R263" s="25"/>
      <c r="S263" s="132">
        <f t="shared" si="33"/>
        <v>8299292897</v>
      </c>
      <c r="T263" s="25"/>
      <c r="U263" s="107">
        <f t="shared" si="32"/>
        <v>2.4252242376747568</v>
      </c>
    </row>
    <row r="264" spans="1:21" ht="39" customHeight="1" thickBot="1">
      <c r="A264" s="106" t="s">
        <v>196</v>
      </c>
      <c r="B264" s="108"/>
      <c r="C264" s="33">
        <f>SUM(C242:C263)</f>
        <v>58105189500</v>
      </c>
      <c r="D264" s="32"/>
      <c r="E264" s="33">
        <f>SUM(E242:E263)</f>
        <v>-223037854503</v>
      </c>
      <c r="F264" s="32"/>
      <c r="G264" s="33">
        <f>SUM(G242:G263)</f>
        <v>6492179403</v>
      </c>
      <c r="H264" s="32"/>
      <c r="I264" s="33">
        <f>SUM(I242:I263)</f>
        <v>-158440485600</v>
      </c>
      <c r="J264" s="32"/>
      <c r="K264" s="109">
        <f>SUM(K242:K263)</f>
        <v>100.00000000000001</v>
      </c>
      <c r="L264" s="32"/>
      <c r="M264" s="33">
        <f>SUM(M242:M263)</f>
        <v>104515584416</v>
      </c>
      <c r="N264" s="32"/>
      <c r="O264" s="33">
        <f>SUM(O242:O263)</f>
        <v>-515033726887</v>
      </c>
      <c r="P264" s="32"/>
      <c r="Q264" s="33">
        <f>SUM(Q242:Q263)</f>
        <v>756794875792</v>
      </c>
      <c r="R264" s="32"/>
      <c r="S264" s="33">
        <f>SUM(S242:S263)</f>
        <v>346276733321</v>
      </c>
      <c r="T264" s="32"/>
      <c r="U264" s="109">
        <f>SUM(U242:U263)</f>
        <v>101.18919009310956</v>
      </c>
    </row>
    <row r="265" spans="1:21" ht="39" customHeight="1">
      <c r="A265" s="27"/>
      <c r="B265" s="28"/>
      <c r="C265" s="25"/>
      <c r="D265" s="25"/>
      <c r="E265" s="25"/>
      <c r="F265" s="25"/>
      <c r="G265" s="25"/>
      <c r="H265" s="25"/>
      <c r="I265" s="25"/>
      <c r="J265" s="25"/>
      <c r="K265" s="35"/>
      <c r="L265" s="25"/>
      <c r="M265" s="25"/>
      <c r="N265" s="25"/>
      <c r="O265" s="25"/>
      <c r="P265" s="25"/>
      <c r="Q265" s="25"/>
      <c r="R265" s="25"/>
      <c r="S265" s="25"/>
      <c r="T265" s="25"/>
      <c r="U265" s="35"/>
    </row>
    <row r="266" spans="1:21" ht="42.75" customHeight="1">
      <c r="A266" s="179" t="s">
        <v>0</v>
      </c>
      <c r="B266" s="179"/>
      <c r="C266" s="179"/>
      <c r="D266" s="179"/>
      <c r="E266" s="179"/>
      <c r="F266" s="179"/>
      <c r="G266" s="179"/>
      <c r="H266" s="179"/>
      <c r="I266" s="179"/>
      <c r="J266" s="179"/>
      <c r="K266" s="179"/>
      <c r="L266" s="179"/>
      <c r="M266" s="179"/>
      <c r="N266" s="179"/>
      <c r="O266" s="179"/>
      <c r="P266" s="179"/>
      <c r="Q266" s="179"/>
      <c r="R266" s="179"/>
      <c r="S266" s="179"/>
      <c r="T266" s="179"/>
      <c r="U266" s="179"/>
    </row>
    <row r="267" spans="1:21" ht="42.75" customHeight="1">
      <c r="A267" s="179" t="s">
        <v>82</v>
      </c>
      <c r="B267" s="179"/>
      <c r="C267" s="179"/>
      <c r="D267" s="179"/>
      <c r="E267" s="179"/>
      <c r="F267" s="179"/>
      <c r="G267" s="179"/>
      <c r="H267" s="179"/>
      <c r="I267" s="179"/>
      <c r="J267" s="179"/>
      <c r="K267" s="179"/>
      <c r="L267" s="179"/>
      <c r="M267" s="179"/>
      <c r="N267" s="179"/>
      <c r="O267" s="179"/>
      <c r="P267" s="179"/>
      <c r="Q267" s="179"/>
      <c r="R267" s="179"/>
      <c r="S267" s="179"/>
      <c r="T267" s="179"/>
      <c r="U267" s="179"/>
    </row>
    <row r="268" spans="1:21" ht="42.75" customHeight="1">
      <c r="A268" s="179" t="s">
        <v>379</v>
      </c>
      <c r="B268" s="179"/>
      <c r="C268" s="179"/>
      <c r="D268" s="179"/>
      <c r="E268" s="179"/>
      <c r="F268" s="179"/>
      <c r="G268" s="179"/>
      <c r="H268" s="179"/>
      <c r="I268" s="179"/>
      <c r="J268" s="179"/>
      <c r="K268" s="179"/>
      <c r="L268" s="179"/>
      <c r="M268" s="179"/>
      <c r="N268" s="179"/>
      <c r="O268" s="179"/>
      <c r="P268" s="179"/>
      <c r="Q268" s="179"/>
      <c r="R268" s="179"/>
      <c r="S268" s="179"/>
      <c r="T268" s="179"/>
      <c r="U268" s="179"/>
    </row>
    <row r="269" spans="1:21" ht="42.75" customHeight="1"/>
    <row r="270" spans="1:21" ht="42.75" customHeight="1">
      <c r="A270" s="180" t="s">
        <v>267</v>
      </c>
      <c r="B270" s="180"/>
      <c r="C270" s="180"/>
      <c r="D270" s="180"/>
      <c r="E270" s="180"/>
      <c r="F270" s="180"/>
      <c r="G270" s="180"/>
      <c r="H270" s="180"/>
      <c r="I270" s="180"/>
      <c r="J270" s="180"/>
      <c r="K270" s="180"/>
      <c r="L270" s="180"/>
      <c r="M270" s="180"/>
      <c r="N270" s="180"/>
      <c r="O270" s="180"/>
      <c r="P270" s="180"/>
      <c r="Q270" s="180"/>
      <c r="R270" s="180"/>
      <c r="S270" s="180"/>
      <c r="T270" s="180"/>
      <c r="U270" s="180"/>
    </row>
    <row r="271" spans="1:21" ht="42.75" customHeight="1">
      <c r="C271" s="183" t="s">
        <v>160</v>
      </c>
      <c r="D271" s="183"/>
      <c r="E271" s="183"/>
      <c r="F271" s="183"/>
      <c r="G271" s="183"/>
      <c r="H271" s="183"/>
      <c r="I271" s="183"/>
      <c r="J271" s="183"/>
      <c r="K271" s="183"/>
      <c r="L271" s="183"/>
      <c r="M271" s="183"/>
      <c r="N271" s="183"/>
      <c r="O271" s="183"/>
      <c r="P271" s="183"/>
      <c r="Q271" s="183"/>
      <c r="R271" s="183"/>
      <c r="S271" s="183"/>
      <c r="T271" s="183"/>
      <c r="U271" s="183"/>
    </row>
    <row r="272" spans="1:21" ht="42.75" customHeight="1" thickBot="1">
      <c r="A272" s="100"/>
      <c r="B272" s="100"/>
      <c r="C272" s="178" t="s">
        <v>380</v>
      </c>
      <c r="D272" s="178"/>
      <c r="E272" s="178"/>
      <c r="F272" s="178"/>
      <c r="G272" s="178"/>
      <c r="H272" s="178"/>
      <c r="I272" s="178"/>
      <c r="J272" s="178"/>
      <c r="K272" s="178"/>
      <c r="L272" s="83"/>
      <c r="M272" s="178" t="s">
        <v>381</v>
      </c>
      <c r="N272" s="178"/>
      <c r="O272" s="178"/>
      <c r="P272" s="178"/>
      <c r="Q272" s="178"/>
      <c r="R272" s="178"/>
      <c r="S272" s="178"/>
      <c r="T272" s="178"/>
      <c r="U272" s="178"/>
    </row>
    <row r="273" spans="1:21" ht="42.75" customHeight="1">
      <c r="A273" s="181" t="s">
        <v>192</v>
      </c>
      <c r="B273" s="93"/>
      <c r="C273" s="176" t="s">
        <v>90</v>
      </c>
      <c r="D273" s="77"/>
      <c r="E273" s="176" t="s">
        <v>151</v>
      </c>
      <c r="F273" s="77"/>
      <c r="G273" s="176" t="s">
        <v>152</v>
      </c>
      <c r="H273" s="77"/>
      <c r="I273" s="176" t="s">
        <v>30</v>
      </c>
      <c r="J273" s="176"/>
      <c r="K273" s="176"/>
      <c r="L273" s="77"/>
      <c r="M273" s="176" t="s">
        <v>90</v>
      </c>
      <c r="N273" s="101"/>
      <c r="O273" s="176" t="s">
        <v>151</v>
      </c>
      <c r="P273" s="101"/>
      <c r="Q273" s="176" t="s">
        <v>152</v>
      </c>
      <c r="R273" s="101"/>
      <c r="S273" s="176" t="s">
        <v>30</v>
      </c>
      <c r="T273" s="176"/>
      <c r="U273" s="176"/>
    </row>
    <row r="274" spans="1:21" ht="42.75" customHeight="1" thickBot="1">
      <c r="A274" s="181"/>
      <c r="B274" s="93"/>
      <c r="C274" s="177"/>
      <c r="D274" s="77"/>
      <c r="E274" s="177"/>
      <c r="F274" s="77"/>
      <c r="G274" s="177"/>
      <c r="H274" s="77"/>
      <c r="I274" s="178"/>
      <c r="J274" s="178"/>
      <c r="K274" s="178"/>
      <c r="L274" s="77"/>
      <c r="M274" s="177"/>
      <c r="N274" s="77"/>
      <c r="O274" s="177"/>
      <c r="P274" s="77"/>
      <c r="Q274" s="177"/>
      <c r="R274" s="77"/>
      <c r="S274" s="178"/>
      <c r="T274" s="178"/>
      <c r="U274" s="178"/>
    </row>
    <row r="275" spans="1:21" ht="42.75" customHeight="1" thickBot="1">
      <c r="A275" s="182"/>
      <c r="B275" s="93"/>
      <c r="C275" s="76" t="s">
        <v>193</v>
      </c>
      <c r="D275" s="77"/>
      <c r="E275" s="76" t="s">
        <v>194</v>
      </c>
      <c r="F275" s="77"/>
      <c r="G275" s="76" t="s">
        <v>195</v>
      </c>
      <c r="H275" s="83"/>
      <c r="I275" s="94" t="s">
        <v>79</v>
      </c>
      <c r="J275" s="77"/>
      <c r="K275" s="104" t="s">
        <v>153</v>
      </c>
      <c r="L275" s="77"/>
      <c r="M275" s="76" t="s">
        <v>193</v>
      </c>
      <c r="N275" s="77"/>
      <c r="O275" s="76" t="s">
        <v>194</v>
      </c>
      <c r="P275" s="77"/>
      <c r="Q275" s="76" t="s">
        <v>195</v>
      </c>
      <c r="R275" s="102"/>
      <c r="S275" s="94" t="s">
        <v>79</v>
      </c>
      <c r="T275" s="94"/>
      <c r="U275" s="104" t="s">
        <v>153</v>
      </c>
    </row>
    <row r="276" spans="1:21" ht="42.75" customHeight="1">
      <c r="A276" s="128" t="s">
        <v>197</v>
      </c>
      <c r="B276" s="93"/>
      <c r="C276" s="129">
        <f>C264</f>
        <v>58105189500</v>
      </c>
      <c r="D276" s="129"/>
      <c r="E276" s="129">
        <f>E264</f>
        <v>-223037854503</v>
      </c>
      <c r="F276" s="129"/>
      <c r="G276" s="129">
        <f>G264</f>
        <v>6492179403</v>
      </c>
      <c r="H276" s="130"/>
      <c r="I276" s="129">
        <f>I264</f>
        <v>-158440485600</v>
      </c>
      <c r="J276" s="129"/>
      <c r="K276" s="131">
        <f>K264</f>
        <v>100.00000000000001</v>
      </c>
      <c r="L276" s="129"/>
      <c r="M276" s="129">
        <f>M264</f>
        <v>104515584416</v>
      </c>
      <c r="N276" s="129"/>
      <c r="O276" s="129">
        <f>O264</f>
        <v>-515033726887</v>
      </c>
      <c r="P276" s="129"/>
      <c r="Q276" s="129">
        <f>Q264</f>
        <v>756794875792</v>
      </c>
      <c r="R276" s="130"/>
      <c r="S276" s="129">
        <f>S264</f>
        <v>346276733321</v>
      </c>
      <c r="T276" s="129"/>
      <c r="U276" s="131">
        <f>U264</f>
        <v>101.18919009310956</v>
      </c>
    </row>
    <row r="277" spans="1:21" ht="42.75" customHeight="1">
      <c r="A277" s="27" t="s">
        <v>312</v>
      </c>
      <c r="B277" s="28"/>
      <c r="C277" s="25">
        <v>0</v>
      </c>
      <c r="D277" s="25"/>
      <c r="E277" s="25">
        <v>0</v>
      </c>
      <c r="F277" s="25"/>
      <c r="G277" s="25">
        <v>0</v>
      </c>
      <c r="H277" s="25"/>
      <c r="I277" s="25">
        <f t="shared" ref="I277:I282" si="34">C277+E277+G277</f>
        <v>0</v>
      </c>
      <c r="J277" s="25"/>
      <c r="K277" s="35">
        <f t="shared" ref="K277:K282" si="35">I277/$I$302*100</f>
        <v>0</v>
      </c>
      <c r="L277" s="25"/>
      <c r="M277" s="25">
        <v>0</v>
      </c>
      <c r="N277" s="25"/>
      <c r="O277" s="133">
        <v>0</v>
      </c>
      <c r="P277" s="25"/>
      <c r="Q277" s="25">
        <v>7882056160</v>
      </c>
      <c r="R277" s="25"/>
      <c r="S277" s="25">
        <f t="shared" ref="S277:S301" si="36">M277+O277+Q277</f>
        <v>7882056160</v>
      </c>
      <c r="T277" s="25"/>
      <c r="U277" s="35">
        <f t="shared" ref="U277:U282" si="37">S277/$S$302*100</f>
        <v>2.3032990736904244</v>
      </c>
    </row>
    <row r="278" spans="1:21" ht="42.75" customHeight="1">
      <c r="A278" s="27" t="s">
        <v>313</v>
      </c>
      <c r="B278" s="28"/>
      <c r="C278" s="25">
        <v>0</v>
      </c>
      <c r="D278" s="25"/>
      <c r="E278" s="25">
        <v>0</v>
      </c>
      <c r="F278" s="25"/>
      <c r="G278" s="25">
        <v>0</v>
      </c>
      <c r="H278" s="25"/>
      <c r="I278" s="25">
        <f t="shared" si="34"/>
        <v>0</v>
      </c>
      <c r="J278" s="25"/>
      <c r="K278" s="35">
        <f t="shared" si="35"/>
        <v>0</v>
      </c>
      <c r="L278" s="25"/>
      <c r="M278" s="25">
        <v>0</v>
      </c>
      <c r="N278" s="25"/>
      <c r="O278" s="133">
        <v>0</v>
      </c>
      <c r="P278" s="25"/>
      <c r="Q278" s="25">
        <v>6357320816</v>
      </c>
      <c r="R278" s="25"/>
      <c r="S278" s="25">
        <f t="shared" si="36"/>
        <v>6357320816</v>
      </c>
      <c r="T278" s="25"/>
      <c r="U278" s="35">
        <f t="shared" si="37"/>
        <v>1.8577400172502267</v>
      </c>
    </row>
    <row r="279" spans="1:21" ht="42.75" customHeight="1">
      <c r="A279" s="27" t="s">
        <v>314</v>
      </c>
      <c r="B279" s="28"/>
      <c r="C279" s="25">
        <v>0</v>
      </c>
      <c r="D279" s="25"/>
      <c r="E279" s="25">
        <v>0</v>
      </c>
      <c r="F279" s="25"/>
      <c r="G279" s="25">
        <v>0</v>
      </c>
      <c r="H279" s="25"/>
      <c r="I279" s="25">
        <f t="shared" si="34"/>
        <v>0</v>
      </c>
      <c r="J279" s="25"/>
      <c r="K279" s="35">
        <f t="shared" si="35"/>
        <v>0</v>
      </c>
      <c r="L279" s="25"/>
      <c r="M279" s="25">
        <v>0</v>
      </c>
      <c r="N279" s="25"/>
      <c r="O279" s="133">
        <v>0</v>
      </c>
      <c r="P279" s="25"/>
      <c r="Q279" s="25">
        <v>5482409984</v>
      </c>
      <c r="R279" s="25"/>
      <c r="S279" s="25">
        <f t="shared" si="36"/>
        <v>5482409984</v>
      </c>
      <c r="T279" s="25"/>
      <c r="U279" s="35">
        <f t="shared" si="37"/>
        <v>1.6020730608113729</v>
      </c>
    </row>
    <row r="280" spans="1:21" ht="42.75" customHeight="1">
      <c r="A280" s="27" t="s">
        <v>315</v>
      </c>
      <c r="B280" s="28"/>
      <c r="C280" s="25">
        <v>0</v>
      </c>
      <c r="D280" s="25"/>
      <c r="E280" s="25">
        <v>0</v>
      </c>
      <c r="F280" s="25"/>
      <c r="G280" s="25">
        <v>0</v>
      </c>
      <c r="H280" s="25"/>
      <c r="I280" s="25">
        <f t="shared" si="34"/>
        <v>0</v>
      </c>
      <c r="J280" s="25"/>
      <c r="K280" s="35">
        <f t="shared" si="35"/>
        <v>0</v>
      </c>
      <c r="L280" s="25"/>
      <c r="M280" s="25">
        <v>0</v>
      </c>
      <c r="N280" s="25"/>
      <c r="O280" s="133">
        <v>0</v>
      </c>
      <c r="P280" s="25"/>
      <c r="Q280" s="25">
        <v>4642859766</v>
      </c>
      <c r="R280" s="25"/>
      <c r="S280" s="25">
        <f t="shared" si="36"/>
        <v>4642859766</v>
      </c>
      <c r="T280" s="25"/>
      <c r="U280" s="35">
        <f t="shared" si="37"/>
        <v>1.3567392037336539</v>
      </c>
    </row>
    <row r="281" spans="1:21" ht="42.75" customHeight="1">
      <c r="A281" s="27" t="s">
        <v>105</v>
      </c>
      <c r="B281" s="28"/>
      <c r="C281" s="25">
        <v>0</v>
      </c>
      <c r="D281" s="25"/>
      <c r="E281" s="133">
        <v>0</v>
      </c>
      <c r="F281" s="25"/>
      <c r="G281" s="25">
        <v>0</v>
      </c>
      <c r="H281" s="25"/>
      <c r="I281" s="25">
        <f t="shared" si="34"/>
        <v>0</v>
      </c>
      <c r="J281" s="25"/>
      <c r="K281" s="35">
        <f t="shared" si="35"/>
        <v>0</v>
      </c>
      <c r="L281" s="25"/>
      <c r="M281" s="25">
        <v>0</v>
      </c>
      <c r="N281" s="25"/>
      <c r="O281" s="133">
        <v>0</v>
      </c>
      <c r="P281" s="25"/>
      <c r="Q281" s="25">
        <v>-11486138301</v>
      </c>
      <c r="R281" s="25"/>
      <c r="S281" s="25">
        <f t="shared" si="36"/>
        <v>-11486138301</v>
      </c>
      <c r="T281" s="25"/>
      <c r="U281" s="35">
        <f t="shared" si="37"/>
        <v>-3.3564860706312714</v>
      </c>
    </row>
    <row r="282" spans="1:21" ht="42.75" customHeight="1">
      <c r="A282" s="27" t="s">
        <v>98</v>
      </c>
      <c r="B282" s="28"/>
      <c r="C282" s="25">
        <v>0</v>
      </c>
      <c r="D282" s="25"/>
      <c r="E282" s="133">
        <v>0</v>
      </c>
      <c r="F282" s="25"/>
      <c r="G282" s="25">
        <v>0</v>
      </c>
      <c r="H282" s="25"/>
      <c r="I282" s="25">
        <f t="shared" si="34"/>
        <v>0</v>
      </c>
      <c r="J282" s="25"/>
      <c r="K282" s="35">
        <f t="shared" si="35"/>
        <v>0</v>
      </c>
      <c r="L282" s="25"/>
      <c r="M282" s="25">
        <v>0</v>
      </c>
      <c r="N282" s="25"/>
      <c r="O282" s="133">
        <v>0</v>
      </c>
      <c r="P282" s="25"/>
      <c r="Q282" s="25">
        <v>-39299682079</v>
      </c>
      <c r="R282" s="25"/>
      <c r="S282" s="25">
        <f t="shared" si="36"/>
        <v>-39299682079</v>
      </c>
      <c r="T282" s="25"/>
      <c r="U282" s="35">
        <f t="shared" si="37"/>
        <v>-11.48417614533831</v>
      </c>
    </row>
    <row r="283" spans="1:21" ht="42.75" customHeight="1">
      <c r="A283" s="27" t="s">
        <v>357</v>
      </c>
      <c r="B283" s="28"/>
      <c r="C283" s="25">
        <v>0</v>
      </c>
      <c r="D283" s="25"/>
      <c r="E283" s="133">
        <v>0</v>
      </c>
      <c r="F283" s="25"/>
      <c r="G283" s="25">
        <v>0</v>
      </c>
      <c r="H283" s="25"/>
      <c r="I283" s="25">
        <v>0</v>
      </c>
      <c r="J283" s="25"/>
      <c r="K283" s="35">
        <f t="shared" ref="K283:K301" si="38">I283/$I$302*100</f>
        <v>0</v>
      </c>
      <c r="L283" s="25"/>
      <c r="M283" s="25">
        <v>0</v>
      </c>
      <c r="N283" s="25"/>
      <c r="O283" s="133">
        <v>0</v>
      </c>
      <c r="P283" s="25"/>
      <c r="Q283" s="25">
        <v>6433388389</v>
      </c>
      <c r="R283" s="25"/>
      <c r="S283" s="25">
        <f t="shared" si="36"/>
        <v>6433388389</v>
      </c>
      <c r="T283" s="25"/>
      <c r="U283" s="35">
        <f t="shared" ref="U283:U301" si="39">S283/$S$302*100</f>
        <v>1.8799685280438845</v>
      </c>
    </row>
    <row r="284" spans="1:21" ht="42.75" customHeight="1">
      <c r="A284" s="27" t="s">
        <v>358</v>
      </c>
      <c r="B284" s="28"/>
      <c r="C284" s="25">
        <v>0</v>
      </c>
      <c r="D284" s="25"/>
      <c r="E284" s="133">
        <v>0</v>
      </c>
      <c r="F284" s="25"/>
      <c r="G284" s="25">
        <v>0</v>
      </c>
      <c r="H284" s="25"/>
      <c r="I284" s="25">
        <v>0</v>
      </c>
      <c r="J284" s="25"/>
      <c r="K284" s="35">
        <f t="shared" si="38"/>
        <v>0</v>
      </c>
      <c r="L284" s="25"/>
      <c r="M284" s="25">
        <v>0</v>
      </c>
      <c r="N284" s="25"/>
      <c r="O284" s="133">
        <v>0</v>
      </c>
      <c r="P284" s="25"/>
      <c r="Q284" s="25">
        <v>4938486224</v>
      </c>
      <c r="R284" s="25"/>
      <c r="S284" s="25">
        <f t="shared" si="36"/>
        <v>4938486224</v>
      </c>
      <c r="T284" s="25"/>
      <c r="U284" s="35">
        <f t="shared" si="39"/>
        <v>1.4431273406674283</v>
      </c>
    </row>
    <row r="285" spans="1:21" ht="42.75" customHeight="1">
      <c r="A285" s="27" t="s">
        <v>359</v>
      </c>
      <c r="B285" s="28"/>
      <c r="C285" s="25">
        <v>0</v>
      </c>
      <c r="D285" s="25"/>
      <c r="E285" s="133">
        <v>0</v>
      </c>
      <c r="F285" s="25"/>
      <c r="G285" s="25">
        <v>0</v>
      </c>
      <c r="H285" s="25"/>
      <c r="I285" s="25">
        <v>0</v>
      </c>
      <c r="J285" s="25"/>
      <c r="K285" s="35">
        <f t="shared" si="38"/>
        <v>0</v>
      </c>
      <c r="L285" s="25"/>
      <c r="M285" s="25">
        <v>0</v>
      </c>
      <c r="N285" s="25"/>
      <c r="O285" s="133">
        <v>0</v>
      </c>
      <c r="P285" s="25"/>
      <c r="Q285" s="25">
        <v>4268727243</v>
      </c>
      <c r="R285" s="25"/>
      <c r="S285" s="25">
        <f t="shared" si="36"/>
        <v>4268727243</v>
      </c>
      <c r="T285" s="25"/>
      <c r="U285" s="35">
        <f t="shared" si="39"/>
        <v>1.2474099784438708</v>
      </c>
    </row>
    <row r="286" spans="1:21" ht="42.75" customHeight="1">
      <c r="A286" s="27" t="s">
        <v>360</v>
      </c>
      <c r="B286" s="28"/>
      <c r="C286" s="25">
        <v>0</v>
      </c>
      <c r="D286" s="25"/>
      <c r="E286" s="133">
        <v>0</v>
      </c>
      <c r="F286" s="25"/>
      <c r="G286" s="25">
        <v>0</v>
      </c>
      <c r="H286" s="25"/>
      <c r="I286" s="25">
        <v>0</v>
      </c>
      <c r="J286" s="25"/>
      <c r="K286" s="35">
        <f t="shared" si="38"/>
        <v>0</v>
      </c>
      <c r="L286" s="25"/>
      <c r="M286" s="25">
        <v>0</v>
      </c>
      <c r="N286" s="25"/>
      <c r="O286" s="133">
        <v>0</v>
      </c>
      <c r="P286" s="25"/>
      <c r="Q286" s="25">
        <v>3027915850</v>
      </c>
      <c r="R286" s="25"/>
      <c r="S286" s="25">
        <f t="shared" si="36"/>
        <v>3027915850</v>
      </c>
      <c r="T286" s="25"/>
      <c r="U286" s="35">
        <f t="shared" si="39"/>
        <v>0.88481934547869989</v>
      </c>
    </row>
    <row r="287" spans="1:21" ht="42.75" customHeight="1">
      <c r="A287" s="27" t="s">
        <v>361</v>
      </c>
      <c r="B287" s="28"/>
      <c r="C287" s="25">
        <v>0</v>
      </c>
      <c r="D287" s="25"/>
      <c r="E287" s="133">
        <v>0</v>
      </c>
      <c r="F287" s="25"/>
      <c r="G287" s="25">
        <v>0</v>
      </c>
      <c r="H287" s="25"/>
      <c r="I287" s="25">
        <v>0</v>
      </c>
      <c r="J287" s="25"/>
      <c r="K287" s="35">
        <f t="shared" si="38"/>
        <v>0</v>
      </c>
      <c r="L287" s="25"/>
      <c r="M287" s="25">
        <v>0</v>
      </c>
      <c r="N287" s="25"/>
      <c r="O287" s="133">
        <v>0</v>
      </c>
      <c r="P287" s="25"/>
      <c r="Q287" s="25">
        <v>2691639667</v>
      </c>
      <c r="R287" s="25"/>
      <c r="S287" s="25">
        <f t="shared" si="36"/>
        <v>2691639667</v>
      </c>
      <c r="T287" s="25"/>
      <c r="U287" s="35">
        <f t="shared" si="39"/>
        <v>0.78655252206544846</v>
      </c>
    </row>
    <row r="288" spans="1:21" ht="42.75" customHeight="1">
      <c r="A288" s="27" t="s">
        <v>362</v>
      </c>
      <c r="B288" s="28"/>
      <c r="C288" s="25">
        <v>0</v>
      </c>
      <c r="D288" s="25"/>
      <c r="E288" s="133">
        <v>0</v>
      </c>
      <c r="F288" s="25"/>
      <c r="G288" s="25">
        <v>0</v>
      </c>
      <c r="H288" s="25"/>
      <c r="I288" s="25">
        <v>0</v>
      </c>
      <c r="J288" s="25"/>
      <c r="K288" s="35">
        <f t="shared" si="38"/>
        <v>0</v>
      </c>
      <c r="L288" s="25"/>
      <c r="M288" s="25">
        <v>0</v>
      </c>
      <c r="N288" s="25"/>
      <c r="O288" s="133">
        <v>0</v>
      </c>
      <c r="P288" s="25"/>
      <c r="Q288" s="25">
        <v>1191395423</v>
      </c>
      <c r="R288" s="25"/>
      <c r="S288" s="25">
        <f t="shared" si="36"/>
        <v>1191395423</v>
      </c>
      <c r="T288" s="25"/>
      <c r="U288" s="35">
        <f t="shared" si="39"/>
        <v>0.3481502692306257</v>
      </c>
    </row>
    <row r="289" spans="1:23" ht="42.75" customHeight="1">
      <c r="A289" s="27" t="s">
        <v>363</v>
      </c>
      <c r="B289" s="28"/>
      <c r="C289" s="25">
        <v>0</v>
      </c>
      <c r="D289" s="25"/>
      <c r="E289" s="133">
        <v>0</v>
      </c>
      <c r="F289" s="25"/>
      <c r="G289" s="25">
        <v>0</v>
      </c>
      <c r="H289" s="25"/>
      <c r="I289" s="25">
        <v>0</v>
      </c>
      <c r="J289" s="25"/>
      <c r="K289" s="35">
        <f t="shared" si="38"/>
        <v>0</v>
      </c>
      <c r="L289" s="25"/>
      <c r="M289" s="25">
        <v>0</v>
      </c>
      <c r="N289" s="25"/>
      <c r="O289" s="133">
        <v>0</v>
      </c>
      <c r="P289" s="25"/>
      <c r="Q289" s="25">
        <v>727537755</v>
      </c>
      <c r="R289" s="25"/>
      <c r="S289" s="25">
        <f t="shared" si="36"/>
        <v>727537755</v>
      </c>
      <c r="T289" s="25"/>
      <c r="U289" s="35">
        <f t="shared" si="39"/>
        <v>0.21260150944754386</v>
      </c>
    </row>
    <row r="290" spans="1:23" ht="42.75" customHeight="1">
      <c r="A290" s="27" t="s">
        <v>364</v>
      </c>
      <c r="B290" s="28"/>
      <c r="C290" s="25">
        <v>0</v>
      </c>
      <c r="D290" s="25"/>
      <c r="E290" s="133">
        <v>0</v>
      </c>
      <c r="F290" s="25"/>
      <c r="G290" s="25">
        <v>0</v>
      </c>
      <c r="H290" s="25"/>
      <c r="I290" s="25">
        <v>0</v>
      </c>
      <c r="J290" s="25"/>
      <c r="K290" s="35">
        <f t="shared" si="38"/>
        <v>0</v>
      </c>
      <c r="L290" s="25"/>
      <c r="M290" s="25">
        <v>0</v>
      </c>
      <c r="N290" s="25"/>
      <c r="O290" s="133">
        <v>0</v>
      </c>
      <c r="P290" s="25"/>
      <c r="Q290" s="25">
        <v>648249613</v>
      </c>
      <c r="R290" s="25"/>
      <c r="S290" s="25">
        <f t="shared" si="36"/>
        <v>648249613</v>
      </c>
      <c r="T290" s="25"/>
      <c r="U290" s="35">
        <f t="shared" si="39"/>
        <v>0.18943188209192818</v>
      </c>
    </row>
    <row r="291" spans="1:23" ht="42.75" customHeight="1">
      <c r="A291" s="27" t="s">
        <v>365</v>
      </c>
      <c r="B291" s="28"/>
      <c r="C291" s="25">
        <v>0</v>
      </c>
      <c r="D291" s="25"/>
      <c r="E291" s="133">
        <v>0</v>
      </c>
      <c r="F291" s="25"/>
      <c r="G291" s="25">
        <v>0</v>
      </c>
      <c r="H291" s="25"/>
      <c r="I291" s="25">
        <v>0</v>
      </c>
      <c r="J291" s="25"/>
      <c r="K291" s="35">
        <f t="shared" si="38"/>
        <v>0</v>
      </c>
      <c r="L291" s="25"/>
      <c r="M291" s="25">
        <v>0</v>
      </c>
      <c r="N291" s="25"/>
      <c r="O291" s="133">
        <v>0</v>
      </c>
      <c r="P291" s="25"/>
      <c r="Q291" s="25">
        <v>263997217</v>
      </c>
      <c r="R291" s="25"/>
      <c r="S291" s="25">
        <f t="shared" si="36"/>
        <v>263997217</v>
      </c>
      <c r="T291" s="25"/>
      <c r="U291" s="35">
        <f t="shared" si="39"/>
        <v>7.7145421579050258E-2</v>
      </c>
    </row>
    <row r="292" spans="1:23" ht="42.75" customHeight="1">
      <c r="A292" s="27" t="s">
        <v>366</v>
      </c>
      <c r="B292" s="28"/>
      <c r="C292" s="25">
        <v>0</v>
      </c>
      <c r="D292" s="25"/>
      <c r="E292" s="133">
        <v>0</v>
      </c>
      <c r="F292" s="25"/>
      <c r="G292" s="25">
        <v>0</v>
      </c>
      <c r="H292" s="25"/>
      <c r="I292" s="25">
        <v>0</v>
      </c>
      <c r="J292" s="25"/>
      <c r="K292" s="35">
        <f t="shared" si="38"/>
        <v>0</v>
      </c>
      <c r="L292" s="25"/>
      <c r="M292" s="25">
        <v>0</v>
      </c>
      <c r="N292" s="25"/>
      <c r="O292" s="133">
        <v>0</v>
      </c>
      <c r="P292" s="25"/>
      <c r="Q292" s="25">
        <v>240515000</v>
      </c>
      <c r="R292" s="25"/>
      <c r="S292" s="25">
        <f t="shared" si="36"/>
        <v>240515000</v>
      </c>
      <c r="T292" s="25"/>
      <c r="U292" s="35">
        <f t="shared" si="39"/>
        <v>7.0283434355617749E-2</v>
      </c>
    </row>
    <row r="293" spans="1:23" ht="42.75" customHeight="1">
      <c r="A293" s="27" t="s">
        <v>367</v>
      </c>
      <c r="B293" s="28"/>
      <c r="C293" s="25">
        <v>0</v>
      </c>
      <c r="D293" s="25"/>
      <c r="E293" s="133">
        <v>0</v>
      </c>
      <c r="F293" s="25"/>
      <c r="G293" s="25">
        <v>0</v>
      </c>
      <c r="H293" s="25"/>
      <c r="I293" s="25">
        <v>0</v>
      </c>
      <c r="J293" s="25"/>
      <c r="K293" s="35">
        <f t="shared" si="38"/>
        <v>0</v>
      </c>
      <c r="L293" s="25"/>
      <c r="M293" s="25">
        <v>0</v>
      </c>
      <c r="N293" s="25"/>
      <c r="O293" s="133">
        <v>0</v>
      </c>
      <c r="P293" s="25"/>
      <c r="Q293" s="25">
        <v>597011141</v>
      </c>
      <c r="R293" s="25"/>
      <c r="S293" s="25">
        <f t="shared" si="36"/>
        <v>597011141</v>
      </c>
      <c r="T293" s="25"/>
      <c r="U293" s="35">
        <f t="shared" si="39"/>
        <v>0.17445894575409412</v>
      </c>
    </row>
    <row r="294" spans="1:23" ht="42.75" customHeight="1">
      <c r="A294" s="27" t="s">
        <v>368</v>
      </c>
      <c r="B294" s="28"/>
      <c r="C294" s="25">
        <v>0</v>
      </c>
      <c r="D294" s="25"/>
      <c r="E294" s="133">
        <v>0</v>
      </c>
      <c r="F294" s="25"/>
      <c r="G294" s="25">
        <v>0</v>
      </c>
      <c r="H294" s="25"/>
      <c r="I294" s="25">
        <v>0</v>
      </c>
      <c r="J294" s="25"/>
      <c r="K294" s="35">
        <f t="shared" si="38"/>
        <v>0</v>
      </c>
      <c r="L294" s="25"/>
      <c r="M294" s="25">
        <v>0</v>
      </c>
      <c r="N294" s="25"/>
      <c r="O294" s="133">
        <v>0</v>
      </c>
      <c r="P294" s="25"/>
      <c r="Q294" s="25">
        <v>2499833</v>
      </c>
      <c r="R294" s="25"/>
      <c r="S294" s="25">
        <f t="shared" si="36"/>
        <v>2499833</v>
      </c>
      <c r="T294" s="25"/>
      <c r="U294" s="35">
        <f t="shared" si="39"/>
        <v>7.3050266534522581E-4</v>
      </c>
    </row>
    <row r="295" spans="1:23" ht="42.75" customHeight="1">
      <c r="A295" s="27" t="s">
        <v>369</v>
      </c>
      <c r="B295" s="28"/>
      <c r="C295" s="25">
        <v>0</v>
      </c>
      <c r="D295" s="25"/>
      <c r="E295" s="133">
        <v>0</v>
      </c>
      <c r="F295" s="25"/>
      <c r="G295" s="25">
        <v>0</v>
      </c>
      <c r="H295" s="25"/>
      <c r="I295" s="25">
        <v>0</v>
      </c>
      <c r="J295" s="25"/>
      <c r="K295" s="35">
        <f t="shared" si="38"/>
        <v>0</v>
      </c>
      <c r="L295" s="25"/>
      <c r="M295" s="25">
        <v>0</v>
      </c>
      <c r="N295" s="25"/>
      <c r="O295" s="133">
        <v>0</v>
      </c>
      <c r="P295" s="25"/>
      <c r="Q295" s="25">
        <v>39365814</v>
      </c>
      <c r="R295" s="25"/>
      <c r="S295" s="25">
        <f t="shared" si="36"/>
        <v>39365814</v>
      </c>
      <c r="T295" s="25"/>
      <c r="U295" s="35">
        <f t="shared" si="39"/>
        <v>1.1503501254077534E-2</v>
      </c>
    </row>
    <row r="296" spans="1:23" ht="42.75" customHeight="1">
      <c r="A296" s="27" t="s">
        <v>370</v>
      </c>
      <c r="B296" s="28"/>
      <c r="C296" s="25">
        <v>0</v>
      </c>
      <c r="D296" s="25"/>
      <c r="E296" s="133">
        <v>0</v>
      </c>
      <c r="F296" s="25"/>
      <c r="G296" s="25">
        <v>0</v>
      </c>
      <c r="H296" s="25"/>
      <c r="I296" s="25">
        <v>0</v>
      </c>
      <c r="J296" s="25"/>
      <c r="K296" s="35">
        <f t="shared" si="38"/>
        <v>0</v>
      </c>
      <c r="L296" s="25"/>
      <c r="M296" s="25">
        <v>0</v>
      </c>
      <c r="N296" s="25"/>
      <c r="O296" s="133">
        <v>0</v>
      </c>
      <c r="P296" s="25"/>
      <c r="Q296" s="25">
        <v>21433036</v>
      </c>
      <c r="R296" s="25"/>
      <c r="S296" s="25">
        <f t="shared" si="36"/>
        <v>21433036</v>
      </c>
      <c r="T296" s="25"/>
      <c r="U296" s="35">
        <f t="shared" si="39"/>
        <v>6.2631743498226386E-3</v>
      </c>
    </row>
    <row r="297" spans="1:23" ht="42.75" customHeight="1">
      <c r="A297" s="27" t="s">
        <v>371</v>
      </c>
      <c r="B297" s="28"/>
      <c r="C297" s="25">
        <v>0</v>
      </c>
      <c r="D297" s="25"/>
      <c r="E297" s="133">
        <v>0</v>
      </c>
      <c r="F297" s="25"/>
      <c r="G297" s="25">
        <v>0</v>
      </c>
      <c r="H297" s="25"/>
      <c r="I297" s="25">
        <v>0</v>
      </c>
      <c r="J297" s="25"/>
      <c r="K297" s="35">
        <f t="shared" si="38"/>
        <v>0</v>
      </c>
      <c r="L297" s="25"/>
      <c r="M297" s="25">
        <v>0</v>
      </c>
      <c r="N297" s="25"/>
      <c r="O297" s="133">
        <v>0</v>
      </c>
      <c r="P297" s="25"/>
      <c r="Q297" s="25">
        <v>-85299131</v>
      </c>
      <c r="R297" s="25"/>
      <c r="S297" s="25">
        <f t="shared" si="36"/>
        <v>-85299131</v>
      </c>
      <c r="T297" s="25"/>
      <c r="U297" s="35">
        <f t="shared" si="39"/>
        <v>-2.4926162086480009E-2</v>
      </c>
    </row>
    <row r="298" spans="1:23" ht="42.75" customHeight="1">
      <c r="A298" s="27" t="s">
        <v>372</v>
      </c>
      <c r="B298" s="28"/>
      <c r="C298" s="25">
        <v>0</v>
      </c>
      <c r="D298" s="25"/>
      <c r="E298" s="133">
        <v>0</v>
      </c>
      <c r="F298" s="25"/>
      <c r="G298" s="25">
        <v>0</v>
      </c>
      <c r="H298" s="25"/>
      <c r="I298" s="25">
        <v>0</v>
      </c>
      <c r="J298" s="25"/>
      <c r="K298" s="35">
        <f t="shared" si="38"/>
        <v>0</v>
      </c>
      <c r="L298" s="25"/>
      <c r="M298" s="25">
        <v>0</v>
      </c>
      <c r="N298" s="25"/>
      <c r="O298" s="133">
        <v>0</v>
      </c>
      <c r="P298" s="25"/>
      <c r="Q298" s="25">
        <v>-261057569</v>
      </c>
      <c r="R298" s="25"/>
      <c r="S298" s="25">
        <f t="shared" si="36"/>
        <v>-261057569</v>
      </c>
      <c r="T298" s="25"/>
      <c r="U298" s="35">
        <f t="shared" si="39"/>
        <v>-7.6286395916465299E-2</v>
      </c>
    </row>
    <row r="299" spans="1:23" ht="42.75" customHeight="1">
      <c r="A299" s="27" t="s">
        <v>373</v>
      </c>
      <c r="B299" s="28"/>
      <c r="C299" s="25">
        <v>0</v>
      </c>
      <c r="D299" s="25"/>
      <c r="E299" s="133">
        <v>0</v>
      </c>
      <c r="F299" s="25"/>
      <c r="G299" s="25">
        <v>0</v>
      </c>
      <c r="H299" s="25"/>
      <c r="I299" s="25">
        <v>0</v>
      </c>
      <c r="J299" s="25"/>
      <c r="K299" s="35">
        <f t="shared" si="38"/>
        <v>0</v>
      </c>
      <c r="L299" s="25"/>
      <c r="M299" s="25">
        <v>0</v>
      </c>
      <c r="N299" s="25"/>
      <c r="O299" s="133">
        <v>0</v>
      </c>
      <c r="P299" s="25"/>
      <c r="Q299" s="25">
        <v>-251817210</v>
      </c>
      <c r="R299" s="25"/>
      <c r="S299" s="25">
        <f t="shared" si="36"/>
        <v>-251817210</v>
      </c>
      <c r="T299" s="25"/>
      <c r="U299" s="35">
        <f t="shared" si="39"/>
        <v>-7.3586172790261764E-2</v>
      </c>
    </row>
    <row r="300" spans="1:23" ht="42.75" customHeight="1">
      <c r="A300" s="27" t="s">
        <v>374</v>
      </c>
      <c r="B300" s="28"/>
      <c r="C300" s="25">
        <v>0</v>
      </c>
      <c r="D300" s="25"/>
      <c r="E300" s="133">
        <v>0</v>
      </c>
      <c r="F300" s="25"/>
      <c r="G300" s="25">
        <v>0</v>
      </c>
      <c r="H300" s="25"/>
      <c r="I300" s="25">
        <v>0</v>
      </c>
      <c r="J300" s="25"/>
      <c r="K300" s="35">
        <f t="shared" si="38"/>
        <v>0</v>
      </c>
      <c r="L300" s="25"/>
      <c r="M300" s="25">
        <v>0</v>
      </c>
      <c r="N300" s="25"/>
      <c r="O300" s="133">
        <v>0</v>
      </c>
      <c r="P300" s="25"/>
      <c r="Q300" s="25">
        <v>-1199588000</v>
      </c>
      <c r="R300" s="25"/>
      <c r="S300" s="25">
        <f t="shared" si="36"/>
        <v>-1199588000</v>
      </c>
      <c r="T300" s="25"/>
      <c r="U300" s="35">
        <f t="shared" si="39"/>
        <v>-0.35054430888629307</v>
      </c>
    </row>
    <row r="301" spans="1:23" ht="42.75" customHeight="1" thickBot="1">
      <c r="A301" s="27" t="s">
        <v>375</v>
      </c>
      <c r="B301" s="28"/>
      <c r="C301" s="25">
        <v>0</v>
      </c>
      <c r="D301" s="25"/>
      <c r="E301" s="133">
        <v>0</v>
      </c>
      <c r="F301" s="25"/>
      <c r="G301" s="25">
        <v>0</v>
      </c>
      <c r="H301" s="25"/>
      <c r="I301" s="25">
        <v>0</v>
      </c>
      <c r="J301" s="25"/>
      <c r="K301" s="35">
        <f t="shared" si="38"/>
        <v>0</v>
      </c>
      <c r="L301" s="25"/>
      <c r="M301" s="25">
        <v>0</v>
      </c>
      <c r="N301" s="25"/>
      <c r="O301" s="133">
        <v>0</v>
      </c>
      <c r="P301" s="25"/>
      <c r="Q301" s="25">
        <v>-942721222</v>
      </c>
      <c r="R301" s="25"/>
      <c r="S301" s="25">
        <f t="shared" si="36"/>
        <v>-942721222</v>
      </c>
      <c r="T301" s="25"/>
      <c r="U301" s="35">
        <f t="shared" si="39"/>
        <v>-0.27548254837363467</v>
      </c>
    </row>
    <row r="302" spans="1:23" ht="42.75" customHeight="1" thickBot="1">
      <c r="A302" s="106"/>
      <c r="B302" s="108"/>
      <c r="C302" s="31">
        <f>SUM(C276:C282)</f>
        <v>58105189500</v>
      </c>
      <c r="D302" s="32"/>
      <c r="E302" s="31">
        <f>SUM(E276:E282)</f>
        <v>-223037854503</v>
      </c>
      <c r="F302" s="32"/>
      <c r="G302" s="31">
        <f>SUM(G276:G301)</f>
        <v>6492179403</v>
      </c>
      <c r="H302" s="32"/>
      <c r="I302" s="31">
        <f>SUM(I276:I282)</f>
        <v>-158440485600</v>
      </c>
      <c r="J302" s="32"/>
      <c r="K302" s="31">
        <f>SUM(K11:K282)</f>
        <v>1673.0082237402587</v>
      </c>
      <c r="L302" s="32"/>
      <c r="M302" s="31">
        <f>SUM(M276:M282)</f>
        <v>104515584416</v>
      </c>
      <c r="N302" s="32"/>
      <c r="O302" s="31">
        <f>SUM(O276:O282)</f>
        <v>-515033726887</v>
      </c>
      <c r="P302" s="32"/>
      <c r="Q302" s="31">
        <f>SUM(Q276:Q301)</f>
        <v>752725381211</v>
      </c>
      <c r="R302" s="32"/>
      <c r="S302" s="31">
        <f>SUM(S276:S301)</f>
        <v>342207238740</v>
      </c>
      <c r="T302" s="32"/>
      <c r="U302" s="31">
        <f>SUM(U276:U301)</f>
        <v>99.999999999999972</v>
      </c>
      <c r="W302" s="142"/>
    </row>
    <row r="303" spans="1:23" ht="24.75" thickTop="1">
      <c r="A303" s="28"/>
      <c r="B303" s="28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</row>
    <row r="304" spans="1:23" ht="22.5" hidden="1">
      <c r="A304" s="28"/>
      <c r="B304" s="28"/>
      <c r="C304" s="25">
        <f>'سود سهام'!C15</f>
        <v>58105189500</v>
      </c>
      <c r="D304" s="25"/>
      <c r="E304" s="25">
        <f>'درآمد ناشی از تغییر قیمت  '!I36</f>
        <v>-228037566568</v>
      </c>
      <c r="F304" s="25"/>
      <c r="G304" s="25">
        <f>'درآمد ناشی ازفروش'!I283</f>
        <v>6492179403</v>
      </c>
      <c r="H304" s="25"/>
      <c r="I304" s="25">
        <f>C304+E307+G304</f>
        <v>-158440485600</v>
      </c>
      <c r="J304" s="30"/>
      <c r="K304" s="105"/>
      <c r="L304" s="30"/>
      <c r="M304" s="25">
        <f>'سود سهام'!I15</f>
        <v>104515584416</v>
      </c>
      <c r="N304" s="25"/>
      <c r="O304" s="25">
        <f>'درآمد ناشی از تغییر قیمت  '!Q36</f>
        <v>-998109159126</v>
      </c>
      <c r="P304" s="25"/>
      <c r="Q304" s="25">
        <f>'درآمد ناشی ازفروش'!Q283</f>
        <v>752725381211</v>
      </c>
      <c r="R304" s="25"/>
      <c r="S304" s="25">
        <f>M304+O307+Q304</f>
        <v>342207238740</v>
      </c>
      <c r="T304" s="30"/>
      <c r="U304" s="105"/>
    </row>
    <row r="305" spans="1:21" ht="22.5" hidden="1">
      <c r="A305" s="28"/>
      <c r="B305" s="28"/>
      <c r="C305" s="25">
        <f>C304-C302</f>
        <v>0</v>
      </c>
      <c r="D305" s="25"/>
      <c r="E305" s="25">
        <f>'درآمد ناشی از تغییر قیمت  '!I65</f>
        <v>13964364178</v>
      </c>
      <c r="F305" s="25"/>
      <c r="G305" s="25">
        <f>G304-G302</f>
        <v>0</v>
      </c>
      <c r="H305" s="25"/>
      <c r="I305" s="25">
        <f>I304-I302</f>
        <v>0</v>
      </c>
      <c r="J305" s="30"/>
      <c r="K305" s="105"/>
      <c r="L305" s="30"/>
      <c r="M305" s="25">
        <f>M304-M302</f>
        <v>0</v>
      </c>
      <c r="N305" s="25"/>
      <c r="O305" s="25">
        <f>'درآمد ناشی از تغییر قیمت  '!Q65</f>
        <v>76272263184</v>
      </c>
      <c r="P305" s="25"/>
      <c r="Q305" s="25">
        <f>Q304-Q302</f>
        <v>0</v>
      </c>
      <c r="R305" s="25"/>
      <c r="S305" s="25">
        <f>S304-S302</f>
        <v>0</v>
      </c>
      <c r="T305" s="30"/>
      <c r="U305" s="105"/>
    </row>
    <row r="306" spans="1:21" ht="22.5" hidden="1">
      <c r="A306" s="28"/>
      <c r="B306" s="28"/>
      <c r="C306" s="25"/>
      <c r="D306" s="25"/>
      <c r="E306" s="25">
        <f>'درآمد ناشی از تغییر قیمت  '!I76</f>
        <v>-8964652113</v>
      </c>
      <c r="F306" s="25"/>
      <c r="G306" s="25"/>
      <c r="H306" s="25"/>
      <c r="I306" s="25"/>
      <c r="J306" s="30"/>
      <c r="K306" s="105"/>
      <c r="L306" s="30"/>
      <c r="M306" s="25"/>
      <c r="N306" s="25"/>
      <c r="O306" s="25">
        <f>'درآمد ناشی از تغییر قیمت  '!Q76</f>
        <v>406803169055</v>
      </c>
      <c r="P306" s="25"/>
      <c r="Q306" s="25"/>
      <c r="R306" s="25"/>
      <c r="S306" s="25"/>
      <c r="T306" s="30"/>
      <c r="U306" s="105"/>
    </row>
    <row r="307" spans="1:21" ht="22.5" hidden="1">
      <c r="A307" s="28"/>
      <c r="B307" s="28"/>
      <c r="C307" s="25"/>
      <c r="D307" s="25"/>
      <c r="E307" s="25">
        <f>SUM(E304:E306)</f>
        <v>-223037854503</v>
      </c>
      <c r="F307" s="25"/>
      <c r="G307" s="25"/>
      <c r="H307" s="25"/>
      <c r="I307" s="25"/>
      <c r="J307" s="30"/>
      <c r="K307" s="105"/>
      <c r="L307" s="30"/>
      <c r="M307" s="25"/>
      <c r="N307" s="25"/>
      <c r="O307" s="25">
        <f>SUM(O304:O306)</f>
        <v>-515033726887</v>
      </c>
      <c r="P307" s="25"/>
      <c r="Q307" s="25"/>
      <c r="R307" s="25"/>
      <c r="S307" s="25"/>
      <c r="T307" s="30"/>
      <c r="U307" s="105"/>
    </row>
    <row r="308" spans="1:21" ht="22.5" hidden="1">
      <c r="A308" s="28"/>
      <c r="B308" s="28"/>
      <c r="C308" s="25"/>
      <c r="D308" s="30"/>
      <c r="E308" s="25">
        <f>E307-E302</f>
        <v>0</v>
      </c>
      <c r="F308" s="30"/>
      <c r="G308" s="25"/>
      <c r="H308" s="30"/>
      <c r="I308" s="30"/>
      <c r="J308" s="30"/>
      <c r="K308" s="105"/>
      <c r="L308" s="30"/>
      <c r="M308" s="30"/>
      <c r="N308" s="30"/>
      <c r="O308" s="25">
        <f>O307-O302</f>
        <v>0</v>
      </c>
      <c r="P308" s="30"/>
      <c r="Q308" s="25"/>
      <c r="R308" s="30"/>
      <c r="S308" s="30"/>
      <c r="T308" s="30"/>
      <c r="U308" s="105"/>
    </row>
    <row r="309" spans="1:21" ht="23.1" customHeight="1">
      <c r="A309" s="28"/>
      <c r="B309" s="28"/>
      <c r="C309" s="30"/>
      <c r="D309" s="30"/>
      <c r="E309" s="25"/>
      <c r="F309" s="30"/>
      <c r="G309" s="30"/>
      <c r="H309" s="30"/>
      <c r="I309" s="30"/>
      <c r="J309" s="30"/>
      <c r="K309" s="105"/>
      <c r="L309" s="30"/>
      <c r="M309" s="30"/>
      <c r="N309" s="30"/>
      <c r="O309" s="30"/>
      <c r="P309" s="30"/>
      <c r="Q309" s="30"/>
      <c r="R309" s="30"/>
      <c r="S309" s="30"/>
      <c r="T309" s="30"/>
      <c r="U309" s="105"/>
    </row>
    <row r="310" spans="1:21" ht="23.1" customHeight="1">
      <c r="A310" s="27"/>
      <c r="K310" s="78"/>
      <c r="U310" s="78"/>
    </row>
    <row r="311" spans="1:21" ht="23.1" customHeight="1">
      <c r="A311" s="27"/>
      <c r="K311" s="78"/>
      <c r="U311" s="78"/>
    </row>
    <row r="312" spans="1:21" ht="42.75">
      <c r="B312" s="135"/>
      <c r="C312" s="135"/>
      <c r="D312" s="135"/>
      <c r="E312" s="135"/>
      <c r="F312" s="135"/>
      <c r="G312" s="135"/>
      <c r="H312" s="135"/>
      <c r="I312" s="135"/>
      <c r="J312" s="135"/>
      <c r="K312" s="135"/>
      <c r="L312" s="135"/>
      <c r="M312" s="135"/>
      <c r="N312" s="135"/>
      <c r="O312" s="135"/>
      <c r="P312" s="135"/>
      <c r="Q312" s="135"/>
      <c r="R312" s="135"/>
      <c r="S312" s="135"/>
      <c r="U312" s="78"/>
    </row>
    <row r="313" spans="1:21" ht="42.75">
      <c r="B313" s="135"/>
      <c r="C313" s="135"/>
      <c r="D313" s="135"/>
      <c r="E313" s="135"/>
      <c r="F313" s="135"/>
      <c r="G313" s="135"/>
      <c r="H313" s="135"/>
      <c r="I313" s="135"/>
      <c r="J313" s="135"/>
      <c r="K313" s="135"/>
      <c r="L313" s="135"/>
      <c r="M313" s="135"/>
      <c r="N313" s="135"/>
      <c r="O313" s="135"/>
      <c r="P313" s="135"/>
      <c r="Q313" s="135"/>
      <c r="R313" s="135"/>
      <c r="S313" s="135"/>
      <c r="U313" s="78"/>
    </row>
    <row r="314" spans="1:21" ht="42.75">
      <c r="B314" s="135"/>
      <c r="C314" s="135"/>
      <c r="D314" s="135"/>
      <c r="E314" s="135"/>
      <c r="F314" s="135"/>
      <c r="G314" s="135"/>
      <c r="H314" s="135"/>
      <c r="I314" s="135"/>
      <c r="J314" s="135"/>
      <c r="K314" s="135"/>
      <c r="L314" s="135"/>
      <c r="M314" s="135"/>
      <c r="N314" s="135"/>
      <c r="O314" s="135"/>
      <c r="P314" s="135"/>
      <c r="Q314" s="135"/>
      <c r="R314" s="135"/>
      <c r="S314" s="135"/>
      <c r="U314" s="78"/>
    </row>
    <row r="315" spans="1:21" ht="42.75">
      <c r="B315" s="135"/>
      <c r="C315" s="135"/>
      <c r="D315" s="135"/>
      <c r="E315" s="135"/>
      <c r="F315" s="135"/>
      <c r="G315" s="135"/>
      <c r="H315" s="135"/>
      <c r="I315" s="135"/>
      <c r="J315" s="135"/>
      <c r="K315" s="135"/>
      <c r="L315" s="135"/>
      <c r="M315" s="135"/>
      <c r="N315" s="135"/>
      <c r="O315" s="135"/>
      <c r="P315" s="135"/>
      <c r="Q315" s="135"/>
      <c r="R315" s="135"/>
      <c r="S315" s="135"/>
      <c r="U315" s="78"/>
    </row>
    <row r="316" spans="1:21" ht="42.75">
      <c r="B316" s="135"/>
      <c r="C316" s="135"/>
      <c r="D316" s="135"/>
      <c r="E316" s="135"/>
      <c r="F316" s="135"/>
      <c r="G316" s="135"/>
      <c r="H316" s="135"/>
      <c r="I316" s="135"/>
      <c r="J316" s="135"/>
      <c r="K316" s="135"/>
      <c r="L316" s="135"/>
      <c r="M316" s="135"/>
      <c r="N316" s="135"/>
      <c r="O316" s="135"/>
      <c r="P316" s="135"/>
      <c r="Q316" s="135"/>
      <c r="R316" s="135"/>
      <c r="S316" s="135"/>
      <c r="U316" s="78"/>
    </row>
    <row r="317" spans="1:21" ht="42.75">
      <c r="B317" s="135"/>
      <c r="C317" s="135"/>
      <c r="D317" s="135"/>
      <c r="E317" s="135"/>
      <c r="F317" s="135"/>
      <c r="G317" s="135"/>
      <c r="H317" s="135"/>
      <c r="I317" s="135"/>
      <c r="J317" s="135"/>
      <c r="K317" s="135"/>
      <c r="L317" s="135"/>
      <c r="M317" s="135"/>
      <c r="N317" s="135"/>
      <c r="O317" s="135"/>
      <c r="P317" s="135"/>
      <c r="Q317" s="135"/>
      <c r="R317" s="135"/>
      <c r="S317" s="135"/>
      <c r="U317" s="78"/>
    </row>
    <row r="318" spans="1:21" ht="42.75">
      <c r="B318" s="135"/>
      <c r="C318" s="135"/>
      <c r="D318" s="135"/>
      <c r="E318" s="135"/>
      <c r="F318" s="135"/>
      <c r="G318" s="135"/>
      <c r="H318" s="135"/>
      <c r="I318" s="135"/>
      <c r="J318" s="135"/>
      <c r="K318" s="135"/>
      <c r="L318" s="135"/>
      <c r="M318" s="135"/>
      <c r="N318" s="135"/>
      <c r="O318" s="135"/>
      <c r="P318" s="135"/>
      <c r="Q318" s="135"/>
      <c r="R318" s="135"/>
      <c r="S318" s="135"/>
      <c r="U318" s="78"/>
    </row>
    <row r="319" spans="1:21" ht="42.75">
      <c r="B319" s="135"/>
      <c r="C319" s="135"/>
      <c r="D319" s="135"/>
      <c r="E319" s="135"/>
      <c r="F319" s="135"/>
      <c r="G319" s="135"/>
      <c r="H319" s="135"/>
      <c r="I319" s="135"/>
      <c r="J319" s="135"/>
      <c r="K319" s="135"/>
      <c r="L319" s="135"/>
      <c r="M319" s="135"/>
      <c r="N319" s="135"/>
      <c r="O319" s="135"/>
      <c r="P319" s="135"/>
      <c r="R319" s="135"/>
      <c r="S319" s="135"/>
      <c r="U319" s="78"/>
    </row>
    <row r="320" spans="1:21" ht="42.75">
      <c r="B320" s="135"/>
      <c r="C320" s="135"/>
      <c r="D320" s="135"/>
      <c r="E320" s="135"/>
      <c r="F320" s="135"/>
      <c r="G320" s="135"/>
      <c r="H320" s="135"/>
      <c r="I320" s="135"/>
      <c r="J320" s="135"/>
      <c r="K320" s="135"/>
      <c r="L320" s="135"/>
      <c r="M320" s="135"/>
      <c r="N320" s="135"/>
      <c r="O320" s="135"/>
      <c r="P320" s="135"/>
      <c r="R320" s="135"/>
      <c r="S320" s="135"/>
      <c r="U320" s="78"/>
    </row>
    <row r="321" spans="1:21" ht="42.75">
      <c r="B321" s="135"/>
      <c r="C321" s="135"/>
      <c r="D321" s="135"/>
      <c r="E321" s="135"/>
      <c r="F321" s="135"/>
      <c r="G321" s="135"/>
      <c r="H321" s="135"/>
      <c r="I321" s="135"/>
      <c r="J321" s="135"/>
      <c r="K321" s="135"/>
      <c r="L321" s="135"/>
      <c r="M321" s="135"/>
      <c r="N321" s="135"/>
      <c r="O321" s="135"/>
      <c r="P321" s="135"/>
      <c r="R321" s="135"/>
      <c r="S321" s="135"/>
      <c r="U321" s="78"/>
    </row>
    <row r="322" spans="1:21" ht="42.75">
      <c r="B322" s="135"/>
      <c r="C322" s="135"/>
      <c r="D322" s="135"/>
      <c r="E322" s="135"/>
      <c r="F322" s="135"/>
      <c r="G322" s="135"/>
      <c r="H322" s="135"/>
      <c r="I322" s="135"/>
      <c r="J322" s="135"/>
      <c r="K322" s="135"/>
      <c r="L322" s="135"/>
      <c r="M322" s="135"/>
      <c r="N322" s="135"/>
      <c r="O322" s="135"/>
      <c r="P322" s="135"/>
      <c r="R322" s="135"/>
      <c r="S322" s="135"/>
      <c r="U322" s="78"/>
    </row>
    <row r="323" spans="1:21" ht="42.75">
      <c r="B323" s="135"/>
      <c r="C323" s="135"/>
      <c r="D323" s="135"/>
      <c r="E323" s="135"/>
      <c r="F323" s="135"/>
      <c r="G323" s="135"/>
      <c r="H323" s="135"/>
      <c r="I323" s="135"/>
      <c r="J323" s="135"/>
      <c r="K323" s="135"/>
      <c r="L323" s="135"/>
      <c r="M323" s="135"/>
      <c r="N323" s="135"/>
      <c r="O323" s="135"/>
      <c r="P323" s="135"/>
      <c r="R323" s="135"/>
      <c r="S323" s="135"/>
      <c r="U323" s="78"/>
    </row>
    <row r="324" spans="1:21" ht="42.75">
      <c r="B324" s="135"/>
      <c r="C324" s="135"/>
      <c r="D324" s="135"/>
      <c r="E324" s="135"/>
      <c r="F324" s="135"/>
      <c r="G324" s="135"/>
      <c r="H324" s="135"/>
      <c r="I324" s="135"/>
      <c r="J324" s="135"/>
      <c r="K324" s="135"/>
      <c r="L324" s="135"/>
      <c r="M324" s="135"/>
      <c r="N324" s="135"/>
      <c r="O324" s="135"/>
      <c r="P324" s="135"/>
      <c r="R324" s="135"/>
      <c r="S324" s="135"/>
      <c r="U324" s="78"/>
    </row>
    <row r="325" spans="1:21" ht="22.5">
      <c r="A325" s="27"/>
      <c r="K325" s="78"/>
      <c r="U325" s="78"/>
    </row>
    <row r="326" spans="1:21" ht="22.5">
      <c r="A326" s="27"/>
      <c r="K326" s="78"/>
      <c r="U326" s="78"/>
    </row>
    <row r="327" spans="1:21" ht="22.5">
      <c r="A327" s="27"/>
      <c r="K327" s="78"/>
      <c r="U327" s="78"/>
    </row>
    <row r="328" spans="1:21" ht="22.5">
      <c r="A328" s="27"/>
      <c r="K328" s="78"/>
      <c r="U328" s="78"/>
    </row>
    <row r="329" spans="1:21" ht="22.5">
      <c r="A329" s="27"/>
      <c r="K329" s="78"/>
      <c r="U329" s="78"/>
    </row>
    <row r="330" spans="1:21" ht="22.5">
      <c r="A330" s="27"/>
      <c r="K330" s="78"/>
      <c r="U330" s="78"/>
    </row>
    <row r="331" spans="1:21" ht="22.5">
      <c r="A331" s="27"/>
      <c r="K331" s="78"/>
      <c r="U331" s="78"/>
    </row>
    <row r="332" spans="1:21" ht="22.5">
      <c r="A332" s="27"/>
      <c r="K332" s="78"/>
      <c r="U332" s="78"/>
    </row>
    <row r="333" spans="1:21" ht="22.5">
      <c r="A333" s="27"/>
      <c r="K333" s="78"/>
      <c r="U333" s="78"/>
    </row>
    <row r="334" spans="1:21" ht="22.5">
      <c r="A334" s="27"/>
      <c r="K334" s="78"/>
      <c r="U334" s="78"/>
    </row>
    <row r="335" spans="1:21" ht="22.5">
      <c r="A335" s="27"/>
      <c r="K335" s="78"/>
      <c r="U335" s="78"/>
    </row>
    <row r="336" spans="1:21" ht="22.5">
      <c r="A336" s="27"/>
      <c r="K336" s="78"/>
      <c r="U336" s="78"/>
    </row>
    <row r="337" spans="1:21" ht="22.5">
      <c r="A337" s="27"/>
      <c r="K337" s="78"/>
      <c r="U337" s="78"/>
    </row>
    <row r="338" spans="1:21" ht="22.5">
      <c r="A338" s="27"/>
      <c r="K338" s="78"/>
      <c r="U338" s="78"/>
    </row>
    <row r="339" spans="1:21" ht="22.5">
      <c r="A339" s="27"/>
      <c r="K339" s="78"/>
      <c r="U339" s="78"/>
    </row>
    <row r="340" spans="1:21" ht="22.5">
      <c r="A340" s="27"/>
      <c r="K340" s="78"/>
      <c r="U340" s="78"/>
    </row>
    <row r="341" spans="1:21" ht="22.5">
      <c r="A341" s="27"/>
      <c r="K341" s="78"/>
      <c r="U341" s="78"/>
    </row>
    <row r="342" spans="1:21" ht="22.5">
      <c r="A342" s="27"/>
      <c r="K342" s="78"/>
      <c r="U342" s="78"/>
    </row>
    <row r="343" spans="1:21" ht="22.5">
      <c r="A343" s="27"/>
      <c r="K343" s="78"/>
      <c r="U343" s="78"/>
    </row>
    <row r="344" spans="1:21" ht="22.5">
      <c r="A344" s="27"/>
      <c r="K344" s="78"/>
      <c r="U344" s="78"/>
    </row>
    <row r="345" spans="1:21" ht="22.5">
      <c r="A345" s="27"/>
      <c r="K345" s="78"/>
      <c r="U345" s="78"/>
    </row>
    <row r="346" spans="1:21" ht="22.5">
      <c r="A346" s="27"/>
      <c r="K346" s="78"/>
      <c r="U346" s="78"/>
    </row>
    <row r="347" spans="1:21" ht="22.5">
      <c r="A347" s="27"/>
      <c r="K347" s="78"/>
      <c r="U347" s="78"/>
    </row>
    <row r="348" spans="1:21" ht="22.5">
      <c r="A348" s="27"/>
      <c r="K348" s="78"/>
      <c r="U348" s="78"/>
    </row>
    <row r="349" spans="1:21" ht="22.5">
      <c r="A349" s="27"/>
      <c r="K349" s="78"/>
      <c r="U349" s="78"/>
    </row>
    <row r="350" spans="1:21" ht="22.5">
      <c r="A350" s="27"/>
    </row>
    <row r="351" spans="1:21" ht="22.5">
      <c r="A351" s="27"/>
    </row>
    <row r="352" spans="1:21" ht="22.5">
      <c r="A352" s="27"/>
    </row>
    <row r="353" spans="1:1" ht="22.5">
      <c r="A353" s="27"/>
    </row>
    <row r="354" spans="1:1" ht="22.5">
      <c r="A354" s="27"/>
    </row>
    <row r="355" spans="1:1" ht="22.5">
      <c r="A355" s="27"/>
    </row>
    <row r="356" spans="1:1" ht="22.5">
      <c r="A356" s="27"/>
    </row>
    <row r="357" spans="1:1" ht="22.5">
      <c r="A357" s="27"/>
    </row>
    <row r="358" spans="1:1" ht="22.5">
      <c r="A358" s="27"/>
    </row>
    <row r="359" spans="1:1" ht="22.5">
      <c r="A359" s="27"/>
    </row>
    <row r="360" spans="1:1" ht="22.5">
      <c r="A360" s="27"/>
    </row>
    <row r="361" spans="1:1" ht="22.5">
      <c r="A361" s="27"/>
    </row>
    <row r="362" spans="1:1" ht="22.5">
      <c r="A362" s="27"/>
    </row>
    <row r="363" spans="1:1" ht="22.5">
      <c r="A363" s="27"/>
    </row>
    <row r="364" spans="1:1" ht="22.5">
      <c r="A364" s="27"/>
    </row>
    <row r="365" spans="1:1" ht="22.5">
      <c r="A365" s="27"/>
    </row>
    <row r="366" spans="1:1" ht="22.5">
      <c r="A366" s="27"/>
    </row>
    <row r="367" spans="1:1" ht="22.5">
      <c r="A367" s="27"/>
    </row>
    <row r="368" spans="1:1" ht="22.5">
      <c r="A368" s="27"/>
    </row>
    <row r="369" spans="1:1" ht="22.5">
      <c r="A369" s="27"/>
    </row>
    <row r="370" spans="1:1" ht="22.5">
      <c r="A370" s="27"/>
    </row>
    <row r="371" spans="1:1" ht="22.5">
      <c r="A371" s="27"/>
    </row>
    <row r="372" spans="1:1" ht="22.5">
      <c r="A372" s="27"/>
    </row>
    <row r="373" spans="1:1" ht="22.5">
      <c r="A373" s="27"/>
    </row>
    <row r="374" spans="1:1" ht="22.5">
      <c r="A374" s="27"/>
    </row>
    <row r="375" spans="1:1" ht="22.5">
      <c r="A375" s="27"/>
    </row>
    <row r="376" spans="1:1" ht="22.5">
      <c r="A376" s="27"/>
    </row>
    <row r="377" spans="1:1" ht="22.5">
      <c r="A377" s="27"/>
    </row>
    <row r="378" spans="1:1" ht="22.5">
      <c r="A378" s="27"/>
    </row>
    <row r="379" spans="1:1" ht="22.5">
      <c r="A379" s="27"/>
    </row>
    <row r="380" spans="1:1" ht="22.5">
      <c r="A380" s="27"/>
    </row>
    <row r="381" spans="1:1" ht="22.5">
      <c r="A381" s="27"/>
    </row>
    <row r="382" spans="1:1" ht="22.5">
      <c r="A382" s="27"/>
    </row>
    <row r="383" spans="1:1" ht="22.5">
      <c r="A383" s="27"/>
    </row>
    <row r="384" spans="1:1" ht="22.5">
      <c r="A384" s="27"/>
    </row>
    <row r="385" spans="1:1" ht="22.5">
      <c r="A385" s="27"/>
    </row>
    <row r="386" spans="1:1" ht="22.5">
      <c r="A386" s="27"/>
    </row>
    <row r="387" spans="1:1" ht="22.5">
      <c r="A387" s="27"/>
    </row>
    <row r="388" spans="1:1" ht="22.5">
      <c r="A388" s="27"/>
    </row>
    <row r="389" spans="1:1" ht="22.5">
      <c r="A389" s="27"/>
    </row>
    <row r="390" spans="1:1" ht="22.5">
      <c r="A390" s="27"/>
    </row>
    <row r="391" spans="1:1" ht="22.5">
      <c r="A391" s="27"/>
    </row>
    <row r="392" spans="1:1" ht="22.5">
      <c r="A392" s="27"/>
    </row>
    <row r="393" spans="1:1" ht="22.5">
      <c r="A393" s="27"/>
    </row>
    <row r="394" spans="1:1" ht="22.5">
      <c r="A394" s="27"/>
    </row>
    <row r="395" spans="1:1" ht="22.5">
      <c r="A395" s="27"/>
    </row>
    <row r="396" spans="1:1" ht="22.5">
      <c r="A396" s="27"/>
    </row>
    <row r="397" spans="1:1" ht="22.5">
      <c r="A397" s="27"/>
    </row>
    <row r="398" spans="1:1" ht="22.5">
      <c r="A398" s="27"/>
    </row>
    <row r="399" spans="1:1" ht="22.5">
      <c r="A399" s="27"/>
    </row>
    <row r="400" spans="1:1" ht="22.5">
      <c r="A400" s="27"/>
    </row>
    <row r="401" spans="1:1" ht="22.5">
      <c r="A401" s="27"/>
    </row>
    <row r="402" spans="1:1" ht="22.5">
      <c r="A402" s="27"/>
    </row>
    <row r="403" spans="1:1" ht="22.5">
      <c r="A403" s="27"/>
    </row>
    <row r="404" spans="1:1" ht="22.5">
      <c r="A404" s="27"/>
    </row>
    <row r="405" spans="1:1" ht="22.5">
      <c r="A405" s="27"/>
    </row>
    <row r="406" spans="1:1" ht="22.5">
      <c r="A406" s="27"/>
    </row>
    <row r="407" spans="1:1" ht="22.5">
      <c r="A407" s="27"/>
    </row>
    <row r="408" spans="1:1" ht="22.5">
      <c r="A408" s="27"/>
    </row>
    <row r="409" spans="1:1" ht="22.5">
      <c r="A409" s="27"/>
    </row>
    <row r="410" spans="1:1" ht="22.5">
      <c r="A410" s="27"/>
    </row>
    <row r="411" spans="1:1" ht="22.5">
      <c r="A411" s="27"/>
    </row>
    <row r="412" spans="1:1" ht="22.5">
      <c r="A412" s="27"/>
    </row>
    <row r="413" spans="1:1" ht="22.5">
      <c r="A413" s="27"/>
    </row>
    <row r="414" spans="1:1" ht="22.5">
      <c r="A414" s="27"/>
    </row>
    <row r="415" spans="1:1" ht="22.5">
      <c r="A415" s="27"/>
    </row>
    <row r="416" spans="1:1" ht="22.5">
      <c r="A416" s="27"/>
    </row>
    <row r="417" spans="1:1" ht="22.5">
      <c r="A417" s="27"/>
    </row>
    <row r="418" spans="1:1" ht="22.5">
      <c r="A418" s="27"/>
    </row>
    <row r="419" spans="1:1" ht="22.5">
      <c r="A419" s="27"/>
    </row>
    <row r="420" spans="1:1" ht="22.5">
      <c r="A420" s="27"/>
    </row>
    <row r="421" spans="1:1" ht="22.5">
      <c r="A421" s="27"/>
    </row>
    <row r="422" spans="1:1" ht="22.5">
      <c r="A422" s="27"/>
    </row>
    <row r="423" spans="1:1" ht="22.5">
      <c r="A423" s="27"/>
    </row>
    <row r="424" spans="1:1" ht="22.5">
      <c r="A424" s="27"/>
    </row>
    <row r="425" spans="1:1" ht="22.5">
      <c r="A425" s="27"/>
    </row>
    <row r="426" spans="1:1" ht="22.5">
      <c r="A426" s="27"/>
    </row>
    <row r="427" spans="1:1" ht="22.5">
      <c r="A427" s="27"/>
    </row>
    <row r="428" spans="1:1" ht="22.5">
      <c r="A428" s="27"/>
    </row>
    <row r="429" spans="1:1" ht="22.5">
      <c r="A429" s="27"/>
    </row>
    <row r="430" spans="1:1" ht="22.5">
      <c r="A430" s="27"/>
    </row>
    <row r="431" spans="1:1" ht="22.5">
      <c r="A431" s="27"/>
    </row>
    <row r="432" spans="1:1" ht="22.5">
      <c r="A432" s="27"/>
    </row>
    <row r="433" spans="1:1" ht="22.5">
      <c r="A433" s="27"/>
    </row>
    <row r="434" spans="1:1" ht="22.5">
      <c r="A434" s="27"/>
    </row>
    <row r="435" spans="1:1" ht="22.5">
      <c r="A435" s="27"/>
    </row>
    <row r="436" spans="1:1" ht="22.5">
      <c r="A436" s="27"/>
    </row>
    <row r="437" spans="1:1" ht="22.5">
      <c r="A437" s="27"/>
    </row>
    <row r="438" spans="1:1" ht="22.5">
      <c r="A438" s="27"/>
    </row>
    <row r="439" spans="1:1" ht="22.5">
      <c r="A439" s="27"/>
    </row>
    <row r="440" spans="1:1" ht="22.5">
      <c r="A440" s="27"/>
    </row>
    <row r="441" spans="1:1" ht="22.5">
      <c r="A441" s="27"/>
    </row>
    <row r="442" spans="1:1" ht="22.5">
      <c r="A442" s="27"/>
    </row>
    <row r="443" spans="1:1" ht="22.5">
      <c r="A443" s="27"/>
    </row>
    <row r="444" spans="1:1" ht="22.5">
      <c r="A444" s="27"/>
    </row>
  </sheetData>
  <sortState xmlns:xlrd2="http://schemas.microsoft.com/office/spreadsheetml/2017/richdata2" ref="A277:U282">
    <sortCondition descending="1" ref="S277:S282"/>
  </sortState>
  <mergeCells count="144">
    <mergeCell ref="C272:K272"/>
    <mergeCell ref="M272:U272"/>
    <mergeCell ref="A273:A275"/>
    <mergeCell ref="C273:C274"/>
    <mergeCell ref="E273:E274"/>
    <mergeCell ref="G273:G274"/>
    <mergeCell ref="I273:K274"/>
    <mergeCell ref="M273:M274"/>
    <mergeCell ref="O273:O274"/>
    <mergeCell ref="Q273:Q274"/>
    <mergeCell ref="S273:U274"/>
    <mergeCell ref="A266:U266"/>
    <mergeCell ref="A267:U267"/>
    <mergeCell ref="A268:U268"/>
    <mergeCell ref="A270:U270"/>
    <mergeCell ref="C271:U271"/>
    <mergeCell ref="C207:K207"/>
    <mergeCell ref="M207:U207"/>
    <mergeCell ref="A208:A210"/>
    <mergeCell ref="C208:C209"/>
    <mergeCell ref="E208:E209"/>
    <mergeCell ref="G208:G209"/>
    <mergeCell ref="I208:K209"/>
    <mergeCell ref="M208:M209"/>
    <mergeCell ref="O208:O209"/>
    <mergeCell ref="Q208:Q209"/>
    <mergeCell ref="S208:U209"/>
    <mergeCell ref="A232:U232"/>
    <mergeCell ref="A233:U233"/>
    <mergeCell ref="A234:U234"/>
    <mergeCell ref="A236:U236"/>
    <mergeCell ref="C237:U237"/>
    <mergeCell ref="C238:K238"/>
    <mergeCell ref="M238:U238"/>
    <mergeCell ref="A239:A241"/>
    <mergeCell ref="A201:U201"/>
    <mergeCell ref="A202:U202"/>
    <mergeCell ref="A203:U203"/>
    <mergeCell ref="A205:U205"/>
    <mergeCell ref="C206:U206"/>
    <mergeCell ref="C175:K175"/>
    <mergeCell ref="M175:U175"/>
    <mergeCell ref="A176:A178"/>
    <mergeCell ref="C176:C177"/>
    <mergeCell ref="E176:E177"/>
    <mergeCell ref="G176:G177"/>
    <mergeCell ref="I176:K177"/>
    <mergeCell ref="M176:M177"/>
    <mergeCell ref="O176:O177"/>
    <mergeCell ref="Q176:Q177"/>
    <mergeCell ref="S176:U177"/>
    <mergeCell ref="A169:U169"/>
    <mergeCell ref="A170:U170"/>
    <mergeCell ref="A171:U171"/>
    <mergeCell ref="A173:U173"/>
    <mergeCell ref="C174:U174"/>
    <mergeCell ref="C143:K143"/>
    <mergeCell ref="M143:U143"/>
    <mergeCell ref="A144:A146"/>
    <mergeCell ref="C144:C145"/>
    <mergeCell ref="E144:E145"/>
    <mergeCell ref="G144:G145"/>
    <mergeCell ref="I144:K145"/>
    <mergeCell ref="M144:M145"/>
    <mergeCell ref="O144:O145"/>
    <mergeCell ref="Q144:Q145"/>
    <mergeCell ref="S144:U145"/>
    <mergeCell ref="A137:U137"/>
    <mergeCell ref="A138:U138"/>
    <mergeCell ref="A139:U139"/>
    <mergeCell ref="A141:U141"/>
    <mergeCell ref="C142:U142"/>
    <mergeCell ref="A106:U106"/>
    <mergeCell ref="A107:U107"/>
    <mergeCell ref="A108:U108"/>
    <mergeCell ref="A110:U110"/>
    <mergeCell ref="C111:U111"/>
    <mergeCell ref="C112:K112"/>
    <mergeCell ref="M112:U112"/>
    <mergeCell ref="A113:A115"/>
    <mergeCell ref="C113:C114"/>
    <mergeCell ref="E113:E114"/>
    <mergeCell ref="G113:G114"/>
    <mergeCell ref="I113:K114"/>
    <mergeCell ref="M113:M114"/>
    <mergeCell ref="O113:O114"/>
    <mergeCell ref="Q113:Q114"/>
    <mergeCell ref="S113:U114"/>
    <mergeCell ref="M42:M43"/>
    <mergeCell ref="O42:O43"/>
    <mergeCell ref="Q42:Q43"/>
    <mergeCell ref="S42:U43"/>
    <mergeCell ref="A72:U72"/>
    <mergeCell ref="A42:A44"/>
    <mergeCell ref="C42:C43"/>
    <mergeCell ref="E42:E43"/>
    <mergeCell ref="G42:G43"/>
    <mergeCell ref="I42:K43"/>
    <mergeCell ref="A76:U76"/>
    <mergeCell ref="A79:A81"/>
    <mergeCell ref="C79:C80"/>
    <mergeCell ref="E79:E80"/>
    <mergeCell ref="G79:G80"/>
    <mergeCell ref="I79:K80"/>
    <mergeCell ref="M79:M80"/>
    <mergeCell ref="O79:O80"/>
    <mergeCell ref="A73:U73"/>
    <mergeCell ref="A74:U74"/>
    <mergeCell ref="C77:U77"/>
    <mergeCell ref="C78:K78"/>
    <mergeCell ref="M78:U78"/>
    <mergeCell ref="O8:O9"/>
    <mergeCell ref="C7:K7"/>
    <mergeCell ref="M7:U7"/>
    <mergeCell ref="C6:U6"/>
    <mergeCell ref="A35:U35"/>
    <mergeCell ref="A36:U36"/>
    <mergeCell ref="C40:U40"/>
    <mergeCell ref="C41:K41"/>
    <mergeCell ref="M41:U41"/>
    <mergeCell ref="C239:C240"/>
    <mergeCell ref="E239:E240"/>
    <mergeCell ref="G239:G240"/>
    <mergeCell ref="I239:K240"/>
    <mergeCell ref="M239:M240"/>
    <mergeCell ref="O239:O240"/>
    <mergeCell ref="Q239:Q240"/>
    <mergeCell ref="S239:U240"/>
    <mergeCell ref="A1:U1"/>
    <mergeCell ref="A2:U2"/>
    <mergeCell ref="A3:U3"/>
    <mergeCell ref="Q79:Q80"/>
    <mergeCell ref="S79:U80"/>
    <mergeCell ref="A37:U37"/>
    <mergeCell ref="A39:U39"/>
    <mergeCell ref="Q8:Q9"/>
    <mergeCell ref="I8:K9"/>
    <mergeCell ref="S8:U9"/>
    <mergeCell ref="A5:U5"/>
    <mergeCell ref="A8:A10"/>
    <mergeCell ref="C8:C9"/>
    <mergeCell ref="E8:E9"/>
    <mergeCell ref="G8:G9"/>
    <mergeCell ref="M8:M9"/>
  </mergeCells>
  <pageMargins left="0.7" right="0.7" top="0.75" bottom="0.75" header="0.3" footer="0.3"/>
  <pageSetup paperSize="9" scale="28" fitToHeight="0" orientation="landscape" horizontalDpi="4294967295" verticalDpi="4294967295" r:id="rId1"/>
  <headerFooter differentOddEven="1" differentFirst="1"/>
  <rowBreaks count="8" manualBreakCount="8">
    <brk id="33" max="21" man="1"/>
    <brk id="70" max="21" man="1"/>
    <brk id="104" max="21" man="1"/>
    <brk id="135" max="21" man="1"/>
    <brk id="167" max="21" man="1"/>
    <brk id="199" max="21" man="1"/>
    <brk id="230" max="21" man="1"/>
    <brk id="264" max="2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/>
  <dimension ref="A1:U33"/>
  <sheetViews>
    <sheetView rightToLeft="1" view="pageBreakPreview" topLeftCell="A12" zoomScale="68" zoomScaleNormal="78" zoomScaleSheetLayoutView="68" workbookViewId="0">
      <selection activeCell="A28" sqref="A28:XFD29"/>
    </sheetView>
  </sheetViews>
  <sheetFormatPr defaultColWidth="9" defaultRowHeight="18"/>
  <cols>
    <col min="1" max="1" width="53.28515625" style="78" bestFit="1" customWidth="1"/>
    <col min="2" max="2" width="1.42578125" style="78" customWidth="1"/>
    <col min="3" max="3" width="28.140625" style="78" customWidth="1"/>
    <col min="4" max="4" width="1.42578125" style="78" customWidth="1"/>
    <col min="5" max="5" width="24.7109375" style="78" customWidth="1"/>
    <col min="6" max="6" width="1.42578125" style="78" customWidth="1"/>
    <col min="7" max="7" width="24.85546875" style="78" customWidth="1"/>
    <col min="8" max="8" width="1.42578125" style="78" customWidth="1"/>
    <col min="9" max="9" width="24.5703125" style="78" customWidth="1"/>
    <col min="10" max="10" width="1.42578125" style="78" customWidth="1"/>
    <col min="11" max="11" width="26.42578125" style="78" bestFit="1" customWidth="1"/>
    <col min="12" max="12" width="1.42578125" style="78" customWidth="1"/>
    <col min="13" max="13" width="25.85546875" style="78" bestFit="1" customWidth="1"/>
    <col min="14" max="14" width="1.42578125" style="78" customWidth="1"/>
    <col min="15" max="15" width="24" style="78" bestFit="1" customWidth="1"/>
    <col min="16" max="16" width="1.42578125" style="78" customWidth="1"/>
    <col min="17" max="17" width="25.28515625" style="78" customWidth="1"/>
    <col min="18" max="18" width="1.42578125" style="78" customWidth="1"/>
    <col min="19" max="19" width="26.85546875" style="78" bestFit="1" customWidth="1"/>
    <col min="20" max="20" width="1.42578125" style="73" customWidth="1"/>
    <col min="21" max="21" width="26.42578125" style="73" bestFit="1" customWidth="1"/>
    <col min="22" max="22" width="1.42578125" style="73" customWidth="1"/>
    <col min="23" max="23" width="37.28515625" style="73" bestFit="1" customWidth="1"/>
    <col min="24" max="16384" width="9" style="73"/>
  </cols>
  <sheetData>
    <row r="1" spans="1:21" ht="39.6" customHeight="1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</row>
    <row r="2" spans="1:21" ht="39.6" customHeight="1">
      <c r="A2" s="179" t="s">
        <v>82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</row>
    <row r="3" spans="1:21" ht="39.6" customHeight="1">
      <c r="A3" s="179" t="str">
        <f>درآمدها!A3</f>
        <v>دوره یک ماهه منتهی به 29 اسفند 1404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</row>
    <row r="4" spans="1:21" ht="39.6" customHeight="1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</row>
    <row r="5" spans="1:21" ht="39.6" customHeight="1">
      <c r="A5" s="180" t="s">
        <v>226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</row>
    <row r="6" spans="1:21" ht="39.6" customHeight="1">
      <c r="C6" s="183" t="s">
        <v>160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</row>
    <row r="7" spans="1:21" ht="39.6" customHeight="1" thickBot="1">
      <c r="A7" s="95"/>
      <c r="B7" s="95"/>
      <c r="C7" s="178" t="s">
        <v>380</v>
      </c>
      <c r="D7" s="178"/>
      <c r="E7" s="178"/>
      <c r="F7" s="178"/>
      <c r="G7" s="178"/>
      <c r="H7" s="178"/>
      <c r="I7" s="178"/>
      <c r="J7" s="178"/>
      <c r="K7" s="178"/>
      <c r="L7" s="83"/>
      <c r="M7" s="178" t="s">
        <v>381</v>
      </c>
      <c r="N7" s="178"/>
      <c r="O7" s="178"/>
      <c r="P7" s="178"/>
      <c r="Q7" s="178"/>
      <c r="R7" s="178"/>
      <c r="S7" s="178"/>
      <c r="T7" s="178"/>
      <c r="U7" s="178"/>
    </row>
    <row r="8" spans="1:21" ht="20.25" customHeight="1">
      <c r="A8" s="181" t="s">
        <v>191</v>
      </c>
      <c r="C8" s="177" t="s">
        <v>150</v>
      </c>
      <c r="D8" s="77"/>
      <c r="E8" s="177" t="s">
        <v>151</v>
      </c>
      <c r="F8" s="77"/>
      <c r="G8" s="177" t="s">
        <v>152</v>
      </c>
      <c r="H8" s="77"/>
      <c r="I8" s="177" t="s">
        <v>30</v>
      </c>
      <c r="J8" s="177"/>
      <c r="K8" s="177"/>
      <c r="L8" s="77"/>
      <c r="M8" s="177" t="s">
        <v>150</v>
      </c>
      <c r="N8" s="77"/>
      <c r="O8" s="177" t="s">
        <v>151</v>
      </c>
      <c r="P8" s="77"/>
      <c r="Q8" s="177" t="s">
        <v>152</v>
      </c>
      <c r="R8" s="77"/>
      <c r="S8" s="177" t="s">
        <v>30</v>
      </c>
      <c r="T8" s="177"/>
      <c r="U8" s="177"/>
    </row>
    <row r="9" spans="1:21" ht="20.25" customHeight="1" thickBot="1">
      <c r="A9" s="181"/>
      <c r="C9" s="177"/>
      <c r="D9" s="77"/>
      <c r="E9" s="177"/>
      <c r="F9" s="77"/>
      <c r="G9" s="177"/>
      <c r="H9" s="77"/>
      <c r="I9" s="178"/>
      <c r="J9" s="178"/>
      <c r="K9" s="178"/>
      <c r="L9" s="77"/>
      <c r="M9" s="177"/>
      <c r="N9" s="77"/>
      <c r="O9" s="177"/>
      <c r="P9" s="77"/>
      <c r="Q9" s="177"/>
      <c r="R9" s="77"/>
      <c r="S9" s="178"/>
      <c r="T9" s="178"/>
      <c r="U9" s="178"/>
    </row>
    <row r="10" spans="1:21" ht="27" thickBot="1">
      <c r="A10" s="182"/>
      <c r="C10" s="76" t="s">
        <v>186</v>
      </c>
      <c r="D10" s="77"/>
      <c r="E10" s="76" t="s">
        <v>187</v>
      </c>
      <c r="F10" s="77"/>
      <c r="G10" s="76" t="s">
        <v>188</v>
      </c>
      <c r="H10" s="83"/>
      <c r="I10" s="94" t="s">
        <v>79</v>
      </c>
      <c r="J10" s="77"/>
      <c r="K10" s="94" t="s">
        <v>153</v>
      </c>
      <c r="L10" s="77"/>
      <c r="M10" s="76" t="s">
        <v>186</v>
      </c>
      <c r="N10" s="77"/>
      <c r="O10" s="76" t="s">
        <v>187</v>
      </c>
      <c r="P10" s="77"/>
      <c r="Q10" s="76" t="s">
        <v>188</v>
      </c>
      <c r="R10" s="83"/>
      <c r="S10" s="94" t="s">
        <v>79</v>
      </c>
      <c r="T10" s="77"/>
      <c r="U10" s="94" t="s">
        <v>153</v>
      </c>
    </row>
    <row r="11" spans="1:21" ht="40.15" customHeight="1">
      <c r="A11" s="27" t="s">
        <v>63</v>
      </c>
      <c r="B11" s="28"/>
      <c r="C11" s="25">
        <v>43066486076</v>
      </c>
      <c r="D11" s="25"/>
      <c r="E11" s="25">
        <v>0</v>
      </c>
      <c r="F11" s="25"/>
      <c r="G11" s="25">
        <v>0</v>
      </c>
      <c r="H11" s="25"/>
      <c r="I11" s="25">
        <f t="shared" ref="I11:I25" si="0">C11+E11+G11</f>
        <v>43066486076</v>
      </c>
      <c r="J11" s="25"/>
      <c r="K11" s="35">
        <f t="shared" ref="K11:K25" si="1">I11/$I$26*100</f>
        <v>14.889601757944105</v>
      </c>
      <c r="L11" s="25"/>
      <c r="M11" s="25">
        <v>220808629356</v>
      </c>
      <c r="N11" s="25"/>
      <c r="O11" s="25">
        <v>-724934296</v>
      </c>
      <c r="P11" s="25"/>
      <c r="Q11" s="25">
        <v>0</v>
      </c>
      <c r="R11" s="25"/>
      <c r="S11" s="25">
        <f>M11+O11+Q11</f>
        <v>220083695060</v>
      </c>
      <c r="T11" s="96"/>
      <c r="U11" s="99">
        <f t="shared" ref="U11:U25" si="2">S11/$S$26*100</f>
        <v>14.837833636466149</v>
      </c>
    </row>
    <row r="12" spans="1:21" ht="40.15" customHeight="1">
      <c r="A12" s="27" t="s">
        <v>67</v>
      </c>
      <c r="B12" s="28"/>
      <c r="C12" s="25">
        <v>49433050841</v>
      </c>
      <c r="D12" s="25"/>
      <c r="E12" s="25">
        <v>85271846357</v>
      </c>
      <c r="F12" s="25"/>
      <c r="G12" s="25">
        <v>0</v>
      </c>
      <c r="H12" s="25"/>
      <c r="I12" s="25">
        <f t="shared" si="0"/>
        <v>134704897198</v>
      </c>
      <c r="J12" s="25"/>
      <c r="K12" s="35">
        <f t="shared" si="1"/>
        <v>46.572229519342052</v>
      </c>
      <c r="L12" s="25"/>
      <c r="M12" s="25">
        <v>215237968070</v>
      </c>
      <c r="N12" s="25"/>
      <c r="O12" s="25">
        <v>404579028027</v>
      </c>
      <c r="P12" s="25"/>
      <c r="Q12" s="25">
        <v>0</v>
      </c>
      <c r="R12" s="25"/>
      <c r="S12" s="25">
        <f t="shared" ref="S12:S25" si="3">M12+O12+Q12</f>
        <v>619816996097</v>
      </c>
      <c r="T12" s="96"/>
      <c r="U12" s="99">
        <f t="shared" si="2"/>
        <v>41.787473036720087</v>
      </c>
    </row>
    <row r="13" spans="1:21" ht="40.15" customHeight="1">
      <c r="A13" s="27" t="s">
        <v>52</v>
      </c>
      <c r="B13" s="28"/>
      <c r="C13" s="25">
        <v>25062529673</v>
      </c>
      <c r="D13" s="25"/>
      <c r="E13" s="25">
        <v>0</v>
      </c>
      <c r="F13" s="25"/>
      <c r="G13" s="25">
        <v>0</v>
      </c>
      <c r="H13" s="25"/>
      <c r="I13" s="25">
        <f t="shared" si="0"/>
        <v>25062529673</v>
      </c>
      <c r="J13" s="25"/>
      <c r="K13" s="35">
        <f t="shared" si="1"/>
        <v>8.6649996291568137</v>
      </c>
      <c r="L13" s="25"/>
      <c r="M13" s="25">
        <v>133352758079</v>
      </c>
      <c r="N13" s="25"/>
      <c r="O13" s="25">
        <v>-397988750</v>
      </c>
      <c r="P13" s="25"/>
      <c r="Q13" s="25">
        <v>0</v>
      </c>
      <c r="R13" s="25"/>
      <c r="S13" s="25">
        <f t="shared" si="3"/>
        <v>132954769329</v>
      </c>
      <c r="T13" s="96"/>
      <c r="U13" s="99">
        <f t="shared" si="2"/>
        <v>8.9636842381286499</v>
      </c>
    </row>
    <row r="14" spans="1:21" ht="40.15" customHeight="1">
      <c r="A14" s="27" t="s">
        <v>281</v>
      </c>
      <c r="B14" s="28"/>
      <c r="C14" s="25">
        <v>25133760503</v>
      </c>
      <c r="D14" s="25"/>
      <c r="E14" s="25">
        <v>0</v>
      </c>
      <c r="F14" s="25"/>
      <c r="G14" s="25">
        <v>0</v>
      </c>
      <c r="H14" s="25"/>
      <c r="I14" s="25">
        <f t="shared" si="0"/>
        <v>25133760503</v>
      </c>
      <c r="J14" s="30"/>
      <c r="K14" s="35">
        <f t="shared" si="1"/>
        <v>8.689626637028228</v>
      </c>
      <c r="L14" s="30"/>
      <c r="M14" s="25">
        <v>132372625601</v>
      </c>
      <c r="N14" s="25"/>
      <c r="O14" s="25">
        <v>0</v>
      </c>
      <c r="P14" s="25"/>
      <c r="Q14" s="25">
        <v>0</v>
      </c>
      <c r="R14" s="25"/>
      <c r="S14" s="25">
        <f t="shared" si="3"/>
        <v>132372625601</v>
      </c>
      <c r="U14" s="99">
        <f t="shared" si="2"/>
        <v>8.9244366610365748</v>
      </c>
    </row>
    <row r="15" spans="1:21" ht="40.15" customHeight="1">
      <c r="A15" s="27" t="s">
        <v>45</v>
      </c>
      <c r="B15" s="28"/>
      <c r="C15" s="25">
        <v>24306544629</v>
      </c>
      <c r="D15" s="25"/>
      <c r="E15" s="25">
        <v>0</v>
      </c>
      <c r="F15" s="25"/>
      <c r="G15" s="25">
        <v>0</v>
      </c>
      <c r="H15" s="25"/>
      <c r="I15" s="25">
        <f t="shared" si="0"/>
        <v>24306544629</v>
      </c>
      <c r="J15" s="25"/>
      <c r="K15" s="35">
        <f t="shared" si="1"/>
        <v>8.4036289610169117</v>
      </c>
      <c r="L15" s="25"/>
      <c r="M15" s="25">
        <v>126991240532</v>
      </c>
      <c r="N15" s="25"/>
      <c r="O15" s="25">
        <v>-569561855</v>
      </c>
      <c r="P15" s="25"/>
      <c r="Q15" s="25">
        <v>21811855</v>
      </c>
      <c r="R15" s="25"/>
      <c r="S15" s="25">
        <f t="shared" si="3"/>
        <v>126443490532</v>
      </c>
      <c r="T15" s="96"/>
      <c r="U15" s="99">
        <f t="shared" si="2"/>
        <v>8.5247000074967705</v>
      </c>
    </row>
    <row r="16" spans="1:21" ht="40.15" customHeight="1">
      <c r="A16" s="27" t="s">
        <v>278</v>
      </c>
      <c r="B16" s="28"/>
      <c r="C16" s="25">
        <v>0</v>
      </c>
      <c r="D16" s="25"/>
      <c r="E16" s="25">
        <v>0</v>
      </c>
      <c r="F16" s="25"/>
      <c r="G16" s="25">
        <v>0</v>
      </c>
      <c r="H16" s="25"/>
      <c r="I16" s="25">
        <f t="shared" si="0"/>
        <v>0</v>
      </c>
      <c r="J16" s="25"/>
      <c r="K16" s="35">
        <f t="shared" si="1"/>
        <v>0</v>
      </c>
      <c r="L16" s="25"/>
      <c r="M16" s="25">
        <v>76028719228</v>
      </c>
      <c r="N16" s="25"/>
      <c r="O16" s="25">
        <v>0</v>
      </c>
      <c r="P16" s="25"/>
      <c r="Q16" s="25">
        <v>199375000</v>
      </c>
      <c r="R16" s="25"/>
      <c r="S16" s="25">
        <f t="shared" si="3"/>
        <v>76228094228</v>
      </c>
      <c r="T16" s="96"/>
      <c r="U16" s="99">
        <f t="shared" si="2"/>
        <v>5.1392256944412722</v>
      </c>
    </row>
    <row r="17" spans="1:21" ht="40.15" customHeight="1">
      <c r="A17" s="27" t="s">
        <v>60</v>
      </c>
      <c r="B17" s="28"/>
      <c r="C17" s="25">
        <v>13037667572</v>
      </c>
      <c r="D17" s="25"/>
      <c r="E17" s="25">
        <v>0</v>
      </c>
      <c r="F17" s="25"/>
      <c r="G17" s="25">
        <v>0</v>
      </c>
      <c r="H17" s="25"/>
      <c r="I17" s="25">
        <f t="shared" si="0"/>
        <v>13037667572</v>
      </c>
      <c r="J17" s="30"/>
      <c r="K17" s="35">
        <f t="shared" si="1"/>
        <v>4.5075810842093285</v>
      </c>
      <c r="L17" s="30"/>
      <c r="M17" s="25">
        <v>68216785674</v>
      </c>
      <c r="N17" s="25"/>
      <c r="O17" s="25">
        <v>-181250000</v>
      </c>
      <c r="P17" s="25"/>
      <c r="Q17" s="25">
        <v>0</v>
      </c>
      <c r="R17" s="25"/>
      <c r="S17" s="25">
        <f t="shared" si="3"/>
        <v>68035535674</v>
      </c>
      <c r="U17" s="99">
        <f t="shared" si="2"/>
        <v>4.5868911798461784</v>
      </c>
    </row>
    <row r="18" spans="1:21" ht="40.15" customHeight="1">
      <c r="A18" s="27" t="s">
        <v>48</v>
      </c>
      <c r="B18" s="28"/>
      <c r="C18" s="25">
        <v>6501458912</v>
      </c>
      <c r="D18" s="25"/>
      <c r="E18" s="25">
        <v>0</v>
      </c>
      <c r="F18" s="25"/>
      <c r="G18" s="25">
        <v>0</v>
      </c>
      <c r="H18" s="25"/>
      <c r="I18" s="25">
        <f t="shared" si="0"/>
        <v>6501458912</v>
      </c>
      <c r="J18" s="25"/>
      <c r="K18" s="35">
        <f t="shared" si="1"/>
        <v>2.2477834359293913</v>
      </c>
      <c r="L18" s="25"/>
      <c r="M18" s="25">
        <v>32927876415</v>
      </c>
      <c r="N18" s="25"/>
      <c r="O18" s="25">
        <v>-157723750</v>
      </c>
      <c r="P18" s="25"/>
      <c r="Q18" s="25">
        <v>90625000</v>
      </c>
      <c r="R18" s="25"/>
      <c r="S18" s="25">
        <f t="shared" si="3"/>
        <v>32860777665</v>
      </c>
      <c r="T18" s="96"/>
      <c r="U18" s="99">
        <f t="shared" si="2"/>
        <v>2.2154424116936333</v>
      </c>
    </row>
    <row r="19" spans="1:21" ht="40.15" customHeight="1">
      <c r="A19" s="27" t="s">
        <v>280</v>
      </c>
      <c r="B19" s="28"/>
      <c r="C19" s="25">
        <v>0</v>
      </c>
      <c r="D19" s="25"/>
      <c r="E19" s="25">
        <v>0</v>
      </c>
      <c r="F19" s="25"/>
      <c r="G19" s="25">
        <v>0</v>
      </c>
      <c r="H19" s="25"/>
      <c r="I19" s="25">
        <f t="shared" si="0"/>
        <v>0</v>
      </c>
      <c r="J19" s="30"/>
      <c r="K19" s="35">
        <f t="shared" si="1"/>
        <v>0</v>
      </c>
      <c r="L19" s="30"/>
      <c r="M19" s="25">
        <v>19084836942</v>
      </c>
      <c r="N19" s="25"/>
      <c r="O19" s="25">
        <v>0</v>
      </c>
      <c r="P19" s="25"/>
      <c r="Q19" s="25">
        <v>106031250</v>
      </c>
      <c r="R19" s="25"/>
      <c r="S19" s="25">
        <f t="shared" si="3"/>
        <v>19190868192</v>
      </c>
      <c r="U19" s="99">
        <f t="shared" si="2"/>
        <v>1.293830101746593</v>
      </c>
    </row>
    <row r="20" spans="1:21" ht="40.15" customHeight="1">
      <c r="A20" s="27" t="s">
        <v>344</v>
      </c>
      <c r="B20" s="28"/>
      <c r="C20" s="25">
        <v>8377381490</v>
      </c>
      <c r="D20" s="25"/>
      <c r="E20" s="25">
        <v>0</v>
      </c>
      <c r="F20" s="25"/>
      <c r="G20" s="25">
        <v>0</v>
      </c>
      <c r="H20" s="25"/>
      <c r="I20" s="25">
        <f t="shared" si="0"/>
        <v>8377381490</v>
      </c>
      <c r="J20" s="30"/>
      <c r="K20" s="35">
        <f t="shared" si="1"/>
        <v>2.8963559724921448</v>
      </c>
      <c r="L20" s="30"/>
      <c r="M20" s="25">
        <v>11065065453</v>
      </c>
      <c r="N20" s="25"/>
      <c r="O20" s="25">
        <v>-215625000</v>
      </c>
      <c r="P20" s="25"/>
      <c r="Q20" s="25">
        <v>0</v>
      </c>
      <c r="R20" s="25"/>
      <c r="S20" s="25">
        <f t="shared" si="3"/>
        <v>10849440453</v>
      </c>
      <c r="U20" s="99">
        <f t="shared" si="2"/>
        <v>0.73145896812788613</v>
      </c>
    </row>
    <row r="21" spans="1:21" ht="40.15" customHeight="1">
      <c r="A21" s="27" t="s">
        <v>59</v>
      </c>
      <c r="B21" s="28"/>
      <c r="C21" s="25">
        <v>0</v>
      </c>
      <c r="D21" s="25"/>
      <c r="E21" s="25">
        <v>0</v>
      </c>
      <c r="F21" s="25"/>
      <c r="G21" s="25">
        <v>0</v>
      </c>
      <c r="H21" s="25"/>
      <c r="I21" s="25">
        <f t="shared" si="0"/>
        <v>0</v>
      </c>
      <c r="J21" s="25"/>
      <c r="K21" s="35">
        <f t="shared" si="1"/>
        <v>0</v>
      </c>
      <c r="L21" s="25"/>
      <c r="M21" s="25">
        <v>11378928450</v>
      </c>
      <c r="N21" s="25"/>
      <c r="O21" s="25">
        <v>0</v>
      </c>
      <c r="P21" s="25"/>
      <c r="Q21" s="25">
        <v>90625000</v>
      </c>
      <c r="R21" s="25"/>
      <c r="S21" s="25">
        <f t="shared" si="3"/>
        <v>11469553450</v>
      </c>
      <c r="T21" s="96"/>
      <c r="U21" s="99">
        <f t="shared" si="2"/>
        <v>0.77326639726427893</v>
      </c>
    </row>
    <row r="22" spans="1:21" ht="40.15" customHeight="1">
      <c r="A22" s="27" t="s">
        <v>41</v>
      </c>
      <c r="C22" s="25">
        <v>3401510253</v>
      </c>
      <c r="D22" s="25"/>
      <c r="E22" s="25">
        <v>0</v>
      </c>
      <c r="F22" s="25"/>
      <c r="G22" s="25">
        <v>0</v>
      </c>
      <c r="H22" s="25"/>
      <c r="I22" s="25">
        <f t="shared" si="0"/>
        <v>3401510253</v>
      </c>
      <c r="J22" s="25"/>
      <c r="K22" s="35">
        <f t="shared" si="1"/>
        <v>1.1760219525074793</v>
      </c>
      <c r="L22" s="25"/>
      <c r="M22" s="25">
        <v>17656716137</v>
      </c>
      <c r="N22" s="25"/>
      <c r="O22" s="25">
        <v>-72500000</v>
      </c>
      <c r="P22" s="25"/>
      <c r="Q22" s="25">
        <v>0</v>
      </c>
      <c r="R22" s="25"/>
      <c r="S22" s="25">
        <f t="shared" si="3"/>
        <v>17584216137</v>
      </c>
      <c r="U22" s="99">
        <f t="shared" si="2"/>
        <v>1.1855111465542179</v>
      </c>
    </row>
    <row r="23" spans="1:21" ht="40.15" customHeight="1">
      <c r="A23" s="27" t="s">
        <v>277</v>
      </c>
      <c r="B23" s="28"/>
      <c r="C23" s="25">
        <v>0</v>
      </c>
      <c r="D23" s="25"/>
      <c r="E23" s="25">
        <v>0</v>
      </c>
      <c r="F23" s="25"/>
      <c r="G23" s="25">
        <v>0</v>
      </c>
      <c r="H23" s="25"/>
      <c r="I23" s="25">
        <f t="shared" si="0"/>
        <v>0</v>
      </c>
      <c r="J23" s="25"/>
      <c r="K23" s="35">
        <f t="shared" si="1"/>
        <v>0</v>
      </c>
      <c r="L23" s="25"/>
      <c r="M23" s="25">
        <v>4067021514</v>
      </c>
      <c r="N23" s="25"/>
      <c r="O23" s="25">
        <v>0</v>
      </c>
      <c r="P23" s="25"/>
      <c r="Q23" s="25">
        <v>135937500</v>
      </c>
      <c r="R23" s="25"/>
      <c r="S23" s="25">
        <f>M23+O23+Q23</f>
        <v>4202959014</v>
      </c>
      <c r="T23" s="96"/>
      <c r="U23" s="99">
        <f>S23/$S$26*100</f>
        <v>0.28335950381792818</v>
      </c>
    </row>
    <row r="24" spans="1:21" ht="40.15" customHeight="1">
      <c r="A24" s="27" t="s">
        <v>282</v>
      </c>
      <c r="B24" s="28"/>
      <c r="C24" s="25">
        <v>0</v>
      </c>
      <c r="D24" s="25"/>
      <c r="E24" s="25">
        <v>0</v>
      </c>
      <c r="F24" s="25"/>
      <c r="G24" s="25">
        <v>0</v>
      </c>
      <c r="H24" s="25"/>
      <c r="I24" s="25">
        <f t="shared" si="0"/>
        <v>0</v>
      </c>
      <c r="J24" s="25"/>
      <c r="K24" s="35">
        <f t="shared" si="1"/>
        <v>0</v>
      </c>
      <c r="L24" s="25"/>
      <c r="M24" s="25">
        <v>3566485133</v>
      </c>
      <c r="N24" s="25"/>
      <c r="O24" s="25">
        <v>0</v>
      </c>
      <c r="P24" s="25"/>
      <c r="Q24" s="25">
        <v>90625000</v>
      </c>
      <c r="R24" s="25"/>
      <c r="S24" s="25">
        <f>M24+O24+Q24</f>
        <v>3657110133</v>
      </c>
      <c r="T24" s="96"/>
      <c r="U24" s="99">
        <f>S24/$S$26*100</f>
        <v>0.2465588908296685</v>
      </c>
    </row>
    <row r="25" spans="1:21" ht="40.15" customHeight="1" thickBot="1">
      <c r="A25" s="27" t="s">
        <v>341</v>
      </c>
      <c r="B25" s="28"/>
      <c r="C25" s="25">
        <v>5646433580</v>
      </c>
      <c r="D25" s="25"/>
      <c r="E25" s="25">
        <v>0</v>
      </c>
      <c r="F25" s="25"/>
      <c r="G25" s="25">
        <v>0</v>
      </c>
      <c r="H25" s="25"/>
      <c r="I25" s="25">
        <f t="shared" si="0"/>
        <v>5646433580</v>
      </c>
      <c r="J25" s="25"/>
      <c r="K25" s="35">
        <f t="shared" si="1"/>
        <v>1.9521710503735461</v>
      </c>
      <c r="L25" s="25"/>
      <c r="M25" s="25">
        <v>7723539056</v>
      </c>
      <c r="N25" s="25"/>
      <c r="O25" s="25">
        <v>-213375000</v>
      </c>
      <c r="P25" s="25"/>
      <c r="Q25" s="25">
        <v>0</v>
      </c>
      <c r="R25" s="25"/>
      <c r="S25" s="25">
        <f t="shared" si="3"/>
        <v>7510164056</v>
      </c>
      <c r="T25" s="96"/>
      <c r="U25" s="99">
        <f t="shared" si="2"/>
        <v>0.50632812583011277</v>
      </c>
    </row>
    <row r="26" spans="1:21" ht="40.15" customHeight="1" thickBot="1">
      <c r="C26" s="97">
        <f>SUM(C11:C25)</f>
        <v>203966823529</v>
      </c>
      <c r="D26" s="98"/>
      <c r="E26" s="97">
        <f>SUM(E11:E25)</f>
        <v>85271846357</v>
      </c>
      <c r="F26" s="98"/>
      <c r="G26" s="97">
        <f>SUM(G11:G25)</f>
        <v>0</v>
      </c>
      <c r="H26" s="98"/>
      <c r="I26" s="97">
        <f>SUM(I11:I25)</f>
        <v>289238669886</v>
      </c>
      <c r="J26" s="98"/>
      <c r="K26" s="97">
        <f>SUM(K11:K25)</f>
        <v>100.00000000000001</v>
      </c>
      <c r="L26" s="98"/>
      <c r="M26" s="97">
        <f>SUM(M11:M25)</f>
        <v>1080479195640</v>
      </c>
      <c r="N26" s="98"/>
      <c r="O26" s="97">
        <f>SUM(O11:O25)</f>
        <v>402046069376</v>
      </c>
      <c r="P26" s="98"/>
      <c r="Q26" s="97">
        <f>SUM(Q11:Q25)</f>
        <v>735030605</v>
      </c>
      <c r="R26" s="98"/>
      <c r="S26" s="97">
        <f>SUM(S11:S25)</f>
        <v>1483260295621</v>
      </c>
      <c r="T26" s="98"/>
      <c r="U26" s="97">
        <f>SUM(U11:U25)</f>
        <v>100.00000000000001</v>
      </c>
    </row>
    <row r="27" spans="1:21" ht="16.899999999999999" customHeight="1" thickTop="1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</row>
    <row r="28" spans="1:21" ht="22.5" hidden="1">
      <c r="A28" s="73"/>
      <c r="B28" s="73"/>
      <c r="C28" s="25">
        <f>'سود اوراق'!G24</f>
        <v>203966823529</v>
      </c>
      <c r="D28" s="25"/>
      <c r="E28" s="25">
        <f>'درآمد ناشی از تغییر قیمت  '!I91</f>
        <v>85271846357</v>
      </c>
      <c r="F28" s="25"/>
      <c r="G28" s="25">
        <f>'درآمد ناشی ازفروش'!I279</f>
        <v>0</v>
      </c>
      <c r="H28" s="25"/>
      <c r="I28" s="25">
        <f>C28+E28+G28</f>
        <v>289238669886</v>
      </c>
      <c r="J28" s="25"/>
      <c r="K28" s="25"/>
      <c r="L28" s="25"/>
      <c r="M28" s="25">
        <f>'سود اوراق'!I24</f>
        <v>1080479195640</v>
      </c>
      <c r="N28" s="25"/>
      <c r="O28" s="25">
        <f>'درآمد ناشی از تغییر قیمت  '!Q91</f>
        <v>402046069376</v>
      </c>
      <c r="P28" s="25"/>
      <c r="Q28" s="25">
        <f>'درآمد ناشی ازفروش'!Q279</f>
        <v>735030605</v>
      </c>
      <c r="R28" s="25"/>
      <c r="S28" s="25">
        <f>M28+O28+Q28</f>
        <v>1483260295621</v>
      </c>
      <c r="T28" s="25"/>
      <c r="U28" s="25"/>
    </row>
    <row r="29" spans="1:21" ht="22.5" hidden="1">
      <c r="C29" s="25">
        <f>C28-C26</f>
        <v>0</v>
      </c>
      <c r="D29" s="25"/>
      <c r="E29" s="25">
        <f>E28-E26</f>
        <v>0</v>
      </c>
      <c r="F29" s="25"/>
      <c r="G29" s="25">
        <f>G28-G26</f>
        <v>0</v>
      </c>
      <c r="H29" s="25"/>
      <c r="I29" s="25">
        <f>I28-I26</f>
        <v>0</v>
      </c>
      <c r="J29" s="25"/>
      <c r="K29" s="25"/>
      <c r="L29" s="25"/>
      <c r="M29" s="25">
        <f>M28-M26</f>
        <v>0</v>
      </c>
      <c r="N29" s="25"/>
      <c r="O29" s="25">
        <f>O28-O26</f>
        <v>0</v>
      </c>
      <c r="P29" s="25"/>
      <c r="Q29" s="25">
        <f>Q28-Q26</f>
        <v>0</v>
      </c>
      <c r="R29" s="25"/>
      <c r="S29" s="25">
        <f>S28-S26</f>
        <v>0</v>
      </c>
      <c r="T29" s="25"/>
      <c r="U29" s="25"/>
    </row>
    <row r="30" spans="1:21" ht="22.5"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</row>
    <row r="31" spans="1:21" ht="22.5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</row>
    <row r="32" spans="1:21" ht="22.5"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</row>
    <row r="33" spans="3:21" ht="22.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</row>
  </sheetData>
  <sortState xmlns:xlrd2="http://schemas.microsoft.com/office/spreadsheetml/2017/richdata2" ref="A11:U25">
    <sortCondition descending="1" ref="S11:S25"/>
  </sortState>
  <mergeCells count="16">
    <mergeCell ref="A1:U1"/>
    <mergeCell ref="A2:U2"/>
    <mergeCell ref="A3:U3"/>
    <mergeCell ref="A5:U5"/>
    <mergeCell ref="C6:U6"/>
    <mergeCell ref="A8:A10"/>
    <mergeCell ref="I8:K9"/>
    <mergeCell ref="S8:U9"/>
    <mergeCell ref="M7:U7"/>
    <mergeCell ref="C7:K7"/>
    <mergeCell ref="C8:C9"/>
    <mergeCell ref="E8:E9"/>
    <mergeCell ref="G8:G9"/>
    <mergeCell ref="M8:M9"/>
    <mergeCell ref="O8:O9"/>
    <mergeCell ref="Q8:Q9"/>
  </mergeCells>
  <pageMargins left="0.7" right="0.7" top="0.75" bottom="0.75" header="0.3" footer="0.3"/>
  <pageSetup paperSize="9" scale="43" orientation="landscape" horizontalDpi="4294967295" verticalDpi="4294967295" r:id="rId1"/>
  <headerFooter differentOddEven="1" differentFirs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9">
    <pageSetUpPr fitToPage="1"/>
  </sheetPr>
  <dimension ref="A1:J20"/>
  <sheetViews>
    <sheetView rightToLeft="1" view="pageBreakPreview" zoomScale="64" zoomScaleNormal="100" zoomScaleSheetLayoutView="64" workbookViewId="0">
      <selection activeCell="A19" sqref="A19:XFD20"/>
    </sheetView>
  </sheetViews>
  <sheetFormatPr defaultColWidth="9" defaultRowHeight="18"/>
  <cols>
    <col min="1" max="1" width="43.85546875" style="78" customWidth="1"/>
    <col min="2" max="2" width="1.42578125" style="78" customWidth="1"/>
    <col min="3" max="3" width="46.42578125" style="78" customWidth="1"/>
    <col min="4" max="4" width="1.42578125" style="78" customWidth="1"/>
    <col min="5" max="5" width="41.5703125" style="78" customWidth="1"/>
    <col min="6" max="6" width="1.42578125" style="78" customWidth="1"/>
    <col min="7" max="7" width="44.28515625" style="78" customWidth="1"/>
    <col min="8" max="8" width="1.42578125" style="78" customWidth="1"/>
    <col min="9" max="9" width="39.140625" style="78" customWidth="1"/>
    <col min="10" max="10" width="1.42578125" style="73" customWidth="1"/>
    <col min="11" max="11" width="9" style="73" customWidth="1"/>
    <col min="12" max="12" width="12" style="73" bestFit="1" customWidth="1"/>
    <col min="13" max="16384" width="9" style="73"/>
  </cols>
  <sheetData>
    <row r="1" spans="1:10" ht="39" customHeight="1">
      <c r="A1" s="179" t="s">
        <v>0</v>
      </c>
      <c r="B1" s="179"/>
      <c r="C1" s="179"/>
      <c r="D1" s="179"/>
      <c r="E1" s="179"/>
      <c r="F1" s="179"/>
      <c r="G1" s="179"/>
      <c r="H1" s="179"/>
      <c r="I1" s="179"/>
    </row>
    <row r="2" spans="1:10" ht="39" customHeight="1">
      <c r="A2" s="179" t="s">
        <v>82</v>
      </c>
      <c r="B2" s="179"/>
      <c r="C2" s="179"/>
      <c r="D2" s="179"/>
      <c r="E2" s="179"/>
      <c r="F2" s="179"/>
      <c r="G2" s="179"/>
      <c r="H2" s="179"/>
      <c r="I2" s="179"/>
    </row>
    <row r="3" spans="1:10" ht="39" customHeight="1">
      <c r="A3" s="179" t="str">
        <f>درآمدها!A3</f>
        <v>دوره یک ماهه منتهی به 29 اسفند 1404</v>
      </c>
      <c r="B3" s="179"/>
      <c r="C3" s="179"/>
      <c r="D3" s="179"/>
      <c r="E3" s="179"/>
      <c r="F3" s="179"/>
      <c r="G3" s="179"/>
      <c r="H3" s="179"/>
      <c r="I3" s="179"/>
    </row>
    <row r="4" spans="1:10" ht="39" customHeight="1">
      <c r="A4" s="74"/>
      <c r="B4" s="74"/>
      <c r="C4" s="74"/>
      <c r="D4" s="74"/>
      <c r="E4" s="74"/>
      <c r="F4" s="74"/>
      <c r="G4" s="74"/>
      <c r="H4" s="74"/>
      <c r="I4" s="74"/>
    </row>
    <row r="5" spans="1:10" ht="39" customHeight="1">
      <c r="A5" s="180" t="s">
        <v>227</v>
      </c>
      <c r="B5" s="180"/>
      <c r="C5" s="180"/>
      <c r="D5" s="180"/>
      <c r="E5" s="180"/>
      <c r="F5" s="180"/>
      <c r="G5" s="180"/>
      <c r="H5" s="180"/>
      <c r="I5" s="180"/>
    </row>
    <row r="6" spans="1:10" ht="39" customHeight="1">
      <c r="C6" s="183" t="s">
        <v>160</v>
      </c>
      <c r="D6" s="183"/>
      <c r="E6" s="183"/>
      <c r="F6" s="183"/>
      <c r="G6" s="183"/>
      <c r="H6" s="183"/>
      <c r="I6" s="183"/>
    </row>
    <row r="7" spans="1:10" ht="37.5" customHeight="1" thickBot="1">
      <c r="A7" s="79"/>
      <c r="B7" s="79"/>
      <c r="C7" s="182" t="s">
        <v>380</v>
      </c>
      <c r="D7" s="182"/>
      <c r="E7" s="182"/>
      <c r="G7" s="178" t="s">
        <v>381</v>
      </c>
      <c r="H7" s="178"/>
      <c r="I7" s="178"/>
      <c r="J7" s="80"/>
    </row>
    <row r="8" spans="1:10" ht="59.25" customHeight="1">
      <c r="A8" s="177" t="s">
        <v>154</v>
      </c>
      <c r="B8" s="81"/>
      <c r="C8" s="82" t="s">
        <v>155</v>
      </c>
      <c r="D8" s="77"/>
      <c r="E8" s="184" t="s">
        <v>156</v>
      </c>
      <c r="F8" s="77"/>
      <c r="G8" s="82" t="s">
        <v>155</v>
      </c>
      <c r="H8" s="77"/>
      <c r="I8" s="184" t="s">
        <v>156</v>
      </c>
      <c r="J8" s="78"/>
    </row>
    <row r="9" spans="1:10" ht="25.5" customHeight="1" thickBot="1">
      <c r="A9" s="178"/>
      <c r="B9" s="81"/>
      <c r="C9" s="76" t="s">
        <v>189</v>
      </c>
      <c r="D9" s="83"/>
      <c r="E9" s="185"/>
      <c r="F9" s="77"/>
      <c r="G9" s="76" t="s">
        <v>189</v>
      </c>
      <c r="H9" s="83"/>
      <c r="I9" s="185"/>
      <c r="J9" s="78"/>
    </row>
    <row r="10" spans="1:10" ht="39.75" customHeight="1">
      <c r="A10" s="27" t="s">
        <v>165</v>
      </c>
      <c r="B10" s="28"/>
      <c r="C10" s="25">
        <v>23630214343</v>
      </c>
      <c r="D10" s="25"/>
      <c r="E10" s="35">
        <f t="shared" ref="E10:E16" si="0">C10/$C$17*100</f>
        <v>50.966484504800881</v>
      </c>
      <c r="F10" s="25"/>
      <c r="G10" s="25">
        <v>116772378180</v>
      </c>
      <c r="H10" s="25"/>
      <c r="I10" s="35">
        <f t="shared" ref="I10:I16" si="1">G10/$G$17*100</f>
        <v>45.925723357365186</v>
      </c>
    </row>
    <row r="11" spans="1:10" ht="39.75" customHeight="1">
      <c r="A11" s="27" t="s">
        <v>163</v>
      </c>
      <c r="B11" s="28"/>
      <c r="C11" s="25">
        <v>20021926229</v>
      </c>
      <c r="D11" s="25"/>
      <c r="E11" s="35">
        <f t="shared" si="0"/>
        <v>43.184000707504495</v>
      </c>
      <c r="F11" s="25"/>
      <c r="G11" s="25">
        <v>104580650046</v>
      </c>
      <c r="H11" s="25"/>
      <c r="I11" s="35">
        <f t="shared" si="1"/>
        <v>41.130805738515249</v>
      </c>
    </row>
    <row r="12" spans="1:10" ht="39.75" customHeight="1">
      <c r="A12" s="27" t="s">
        <v>169</v>
      </c>
      <c r="B12" s="28"/>
      <c r="C12" s="25">
        <v>0</v>
      </c>
      <c r="D12" s="25"/>
      <c r="E12" s="35">
        <f t="shared" si="0"/>
        <v>0</v>
      </c>
      <c r="F12" s="25"/>
      <c r="G12" s="25">
        <v>18961311268</v>
      </c>
      <c r="H12" s="25"/>
      <c r="I12" s="35">
        <f t="shared" si="1"/>
        <v>7.4573452160470453</v>
      </c>
    </row>
    <row r="13" spans="1:10" ht="39.75" customHeight="1">
      <c r="A13" s="27" t="s">
        <v>164</v>
      </c>
      <c r="B13" s="28"/>
      <c r="C13" s="25">
        <v>2709315591</v>
      </c>
      <c r="D13" s="25"/>
      <c r="E13" s="35">
        <f t="shared" si="0"/>
        <v>5.8435479713801994</v>
      </c>
      <c r="F13" s="25"/>
      <c r="G13" s="25">
        <v>13932364885</v>
      </c>
      <c r="H13" s="25"/>
      <c r="I13" s="35">
        <f t="shared" si="1"/>
        <v>5.4794973382837977</v>
      </c>
    </row>
    <row r="14" spans="1:10" ht="39.75" customHeight="1">
      <c r="A14" s="27" t="s">
        <v>166</v>
      </c>
      <c r="B14" s="28"/>
      <c r="C14" s="25">
        <v>220472</v>
      </c>
      <c r="D14" s="25"/>
      <c r="E14" s="35">
        <f t="shared" si="0"/>
        <v>4.7552183017210393E-4</v>
      </c>
      <c r="F14" s="25"/>
      <c r="G14" s="25">
        <v>5649778</v>
      </c>
      <c r="H14" s="25"/>
      <c r="I14" s="35">
        <f t="shared" si="1"/>
        <v>2.222016417774459E-3</v>
      </c>
    </row>
    <row r="15" spans="1:10" ht="39.75" customHeight="1">
      <c r="A15" s="27" t="s">
        <v>167</v>
      </c>
      <c r="B15" s="28"/>
      <c r="C15" s="25">
        <v>2528919</v>
      </c>
      <c r="D15" s="25"/>
      <c r="E15" s="35">
        <f t="shared" si="0"/>
        <v>5.4544622048922622E-3</v>
      </c>
      <c r="F15" s="25"/>
      <c r="G15" s="25">
        <v>7916778</v>
      </c>
      <c r="H15" s="25"/>
      <c r="I15" s="35">
        <f t="shared" si="1"/>
        <v>3.1136109581430711E-3</v>
      </c>
    </row>
    <row r="16" spans="1:10" ht="39.75" customHeight="1" thickBot="1">
      <c r="A16" s="27" t="s">
        <v>168</v>
      </c>
      <c r="B16" s="28"/>
      <c r="C16" s="25">
        <v>17077</v>
      </c>
      <c r="D16" s="25"/>
      <c r="E16" s="35">
        <f t="shared" si="0"/>
        <v>3.6832279354516755E-5</v>
      </c>
      <c r="F16" s="25"/>
      <c r="G16" s="25">
        <v>3286922</v>
      </c>
      <c r="H16" s="25"/>
      <c r="I16" s="35">
        <f t="shared" si="1"/>
        <v>1.2927224127999471E-3</v>
      </c>
    </row>
    <row r="17" spans="1:10" ht="39.75" customHeight="1" thickBot="1">
      <c r="A17" s="28"/>
      <c r="B17" s="28"/>
      <c r="C17" s="31">
        <f>SUM(C10:C16)</f>
        <v>46364222631</v>
      </c>
      <c r="D17" s="32"/>
      <c r="E17" s="31">
        <f>SUM(E10:E16)</f>
        <v>99.999999999999986</v>
      </c>
      <c r="F17" s="32"/>
      <c r="G17" s="31">
        <f>SUM(G10:G16)</f>
        <v>254263557857</v>
      </c>
      <c r="H17" s="32"/>
      <c r="I17" s="31">
        <f>SUM(I10:I16)</f>
        <v>99.999999999999986</v>
      </c>
    </row>
    <row r="18" spans="1:10" ht="18.75" thickTop="1">
      <c r="A18" s="84" t="s">
        <v>31</v>
      </c>
      <c r="B18" s="84"/>
      <c r="C18" s="85"/>
      <c r="D18" s="85"/>
      <c r="E18" s="86"/>
      <c r="F18" s="86"/>
      <c r="G18" s="85"/>
      <c r="H18" s="85"/>
      <c r="I18" s="86"/>
      <c r="J18" s="78"/>
    </row>
    <row r="19" spans="1:10" ht="22.5" hidden="1">
      <c r="C19" s="25">
        <f>'سود سپرده بانکی'!C18</f>
        <v>46364222631</v>
      </c>
      <c r="D19" s="25"/>
      <c r="E19" s="25"/>
      <c r="F19" s="25"/>
      <c r="G19" s="25">
        <f>'سود سپرده بانکی'!I18</f>
        <v>254263557857</v>
      </c>
      <c r="H19" s="25"/>
      <c r="I19" s="25"/>
    </row>
    <row r="20" spans="1:10" ht="22.5" hidden="1">
      <c r="C20" s="25">
        <f>C19-C17</f>
        <v>0</v>
      </c>
      <c r="D20" s="25"/>
      <c r="E20" s="25"/>
      <c r="F20" s="25"/>
      <c r="G20" s="25">
        <f>G19-G17</f>
        <v>0</v>
      </c>
      <c r="H20" s="25"/>
      <c r="I20" s="25"/>
    </row>
  </sheetData>
  <sortState xmlns:xlrd2="http://schemas.microsoft.com/office/spreadsheetml/2017/richdata2" ref="A10:I16">
    <sortCondition descending="1" ref="G10:G16"/>
  </sortState>
  <mergeCells count="10">
    <mergeCell ref="A5:I5"/>
    <mergeCell ref="A1:I1"/>
    <mergeCell ref="A2:I2"/>
    <mergeCell ref="A3:I3"/>
    <mergeCell ref="C6:I6"/>
    <mergeCell ref="A8:A9"/>
    <mergeCell ref="E8:E9"/>
    <mergeCell ref="I8:I9"/>
    <mergeCell ref="C7:E7"/>
    <mergeCell ref="G7:I7"/>
  </mergeCells>
  <pageMargins left="0.7" right="0.7" top="0.75" bottom="0.75" header="0.3" footer="0.3"/>
  <pageSetup paperSize="9" scale="64" fitToHeight="0" orientation="landscape" horizontalDpi="4294967295" verticalDpi="4294967295" r:id="rId1"/>
  <headerFooter differentOddEven="1"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صورت وضعیت پرتفوی</vt:lpstr>
      <vt:lpstr> سهام</vt:lpstr>
      <vt:lpstr>اوراق</vt:lpstr>
      <vt:lpstr>تعدیل قیمت</vt:lpstr>
      <vt:lpstr>سپرده</vt:lpstr>
      <vt:lpstr>درآمدها</vt:lpstr>
      <vt:lpstr>درآمد سرمایه گذاری در سهام</vt:lpstr>
      <vt:lpstr>درآمد سرمایه گذاری در اوراق بها</vt:lpstr>
      <vt:lpstr>درآمد سپرده بانکی</vt:lpstr>
      <vt:lpstr>سایر درآمدها</vt:lpstr>
      <vt:lpstr>درآمد سود ترجیجی</vt:lpstr>
      <vt:lpstr>سود سهام</vt:lpstr>
      <vt:lpstr>سود اوراق</vt:lpstr>
      <vt:lpstr>سود سپرده بانکی</vt:lpstr>
      <vt:lpstr>درآمد ناشی از تغییر قیمت  </vt:lpstr>
      <vt:lpstr>درآمد ناشی ازفروش</vt:lpstr>
      <vt:lpstr>' سهام'!Print_Area</vt:lpstr>
      <vt:lpstr>اوراق!Print_Area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سود ترجیجی'!Print_Area</vt:lpstr>
      <vt:lpstr>'درآمد ناشی از تغییر قیمت 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اوراق'!Print_Area</vt:lpstr>
      <vt:lpstr>'سود سپرده بانکی'!Print_Area</vt:lpstr>
      <vt:lpstr>'سود سهام'!Print_Area</vt:lpstr>
      <vt:lpstr>'صورت وضعیت پرتفوی'!Print_Area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Mabna</dc:creator>
  <cp:keywords>EPPlus noncommercial use</cp:keywords>
  <dc:description>This workbook has been created with EPPlus licensed to Mabna under The Polyform Noncommercial License: See https://polyformproject.org/licenses/noncommercial/1.0.0</dc:description>
  <cp:lastModifiedBy>Hamid Reza MusaZadeh</cp:lastModifiedBy>
  <cp:lastPrinted>2025-12-29T10:08:42Z</cp:lastPrinted>
  <dcterms:created xsi:type="dcterms:W3CDTF">2017-11-22T14:26:20Z</dcterms:created>
  <dcterms:modified xsi:type="dcterms:W3CDTF">2026-04-12T08:16:38Z</dcterms:modified>
</cp:coreProperties>
</file>